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evantac5\Downloads\"/>
    </mc:Choice>
  </mc:AlternateContent>
  <xr:revisionPtr revIDLastSave="0" documentId="8_{4A0749EF-0C7F-4FE3-B6B9-02C09A0C46B7}" xr6:coauthVersionLast="47" xr6:coauthVersionMax="47" xr10:uidLastSave="{00000000-0000-0000-0000-000000000000}"/>
  <workbookProtection workbookAlgorithmName="SHA-512" workbookHashValue="vTokvfaT9ofw9OR8MANWha4mr8OfIVkL2kC5C4od9/c/8hBShY3YZek/sExgHU/aIivGB4qr1zoyH8qPas/uHQ==" workbookSaltValue="Ya1qJafNBLSqD6IUrCVaEA==" workbookSpinCount="100000" lockStructure="1"/>
  <bookViews>
    <workbookView xWindow="25530" yWindow="4890" windowWidth="28800" windowHeight="15435" xr2:uid="{B388D74A-2687-4751-BCEF-8DEF19F012CC}"/>
  </bookViews>
  <sheets>
    <sheet name="Tonttien lumitilamääritys" sheetId="3" r:id="rId1"/>
    <sheet name="Laskentataulu2" sheetId="4" state="hidden" r:id="rId2"/>
    <sheet name="Kaluston mittoja" sheetId="5" r:id="rId3"/>
    <sheet name="Esimerkkisuunnitelma"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 i="4" l="1"/>
  <c r="G11" i="4"/>
  <c r="H11" i="4"/>
  <c r="I11" i="4"/>
  <c r="F12" i="4"/>
  <c r="G12" i="4"/>
  <c r="H12" i="4"/>
  <c r="I12" i="4"/>
  <c r="F13" i="4"/>
  <c r="G13" i="4"/>
  <c r="H13" i="4"/>
  <c r="I13" i="4"/>
  <c r="F14" i="4"/>
  <c r="G14" i="4"/>
  <c r="H14" i="4"/>
  <c r="I14" i="4"/>
  <c r="F15" i="4"/>
  <c r="G15" i="4"/>
  <c r="H15" i="4"/>
  <c r="I15" i="4"/>
  <c r="F16" i="4"/>
  <c r="G16" i="4"/>
  <c r="H16" i="4"/>
  <c r="I16" i="4"/>
  <c r="F17" i="4"/>
  <c r="G17" i="4"/>
  <c r="H17" i="4"/>
  <c r="I17" i="4"/>
  <c r="F18" i="4"/>
  <c r="G18" i="4"/>
  <c r="H18" i="4"/>
  <c r="I18" i="4"/>
  <c r="F19" i="4"/>
  <c r="G19" i="4"/>
  <c r="H19" i="4"/>
  <c r="I19" i="4"/>
  <c r="F20" i="4"/>
  <c r="G20" i="4"/>
  <c r="H20" i="4"/>
  <c r="I20" i="4"/>
  <c r="F21" i="4"/>
  <c r="G21" i="4"/>
  <c r="H21" i="4"/>
  <c r="I21" i="4"/>
  <c r="F22" i="4"/>
  <c r="G22" i="4"/>
  <c r="H22" i="4"/>
  <c r="I22" i="4"/>
  <c r="F23" i="4"/>
  <c r="G23" i="4"/>
  <c r="H23" i="4"/>
  <c r="I23" i="4"/>
  <c r="F24" i="4"/>
  <c r="G24" i="4"/>
  <c r="H24" i="4"/>
  <c r="I24" i="4"/>
  <c r="F25" i="4"/>
  <c r="G25" i="4"/>
  <c r="H25" i="4"/>
  <c r="I25" i="4"/>
  <c r="E14" i="3"/>
  <c r="B3" i="4"/>
  <c r="J14" i="4" s="1"/>
  <c r="K14" i="4" s="1"/>
  <c r="G15" i="3"/>
  <c r="G16" i="3"/>
  <c r="G17" i="3"/>
  <c r="G18" i="3"/>
  <c r="G19" i="3"/>
  <c r="G20" i="3"/>
  <c r="G21" i="3"/>
  <c r="G22" i="3"/>
  <c r="G23" i="3"/>
  <c r="G24" i="3"/>
  <c r="G25" i="3"/>
  <c r="G26" i="3"/>
  <c r="G27" i="3"/>
  <c r="G28" i="3"/>
  <c r="G29" i="3"/>
  <c r="G30" i="3"/>
  <c r="G31" i="3"/>
  <c r="G32" i="3"/>
  <c r="G33" i="3"/>
  <c r="G14" i="3"/>
  <c r="H15" i="3"/>
  <c r="H16" i="3"/>
  <c r="H17" i="3"/>
  <c r="H18" i="3"/>
  <c r="H19" i="3"/>
  <c r="H20" i="3"/>
  <c r="H21" i="3"/>
  <c r="H22" i="3"/>
  <c r="H23" i="3"/>
  <c r="H24" i="3"/>
  <c r="H25" i="3"/>
  <c r="H26" i="3"/>
  <c r="H27" i="3"/>
  <c r="H28" i="3"/>
  <c r="H29" i="3"/>
  <c r="H30" i="3"/>
  <c r="H31" i="3"/>
  <c r="H32" i="3"/>
  <c r="H33" i="3"/>
  <c r="H14" i="3"/>
  <c r="J15" i="4" l="1"/>
  <c r="K15" i="4" s="1"/>
  <c r="J12" i="4"/>
  <c r="J24" i="4"/>
  <c r="K24" i="4" s="1"/>
  <c r="J21" i="4"/>
  <c r="K21" i="4" s="1"/>
  <c r="J18" i="4"/>
  <c r="K18" i="4" s="1"/>
  <c r="J19" i="4"/>
  <c r="K19" i="4" s="1"/>
  <c r="J16" i="4"/>
  <c r="K16" i="4" s="1"/>
  <c r="J13" i="4"/>
  <c r="K13" i="4" s="1"/>
  <c r="J25" i="4"/>
  <c r="K25" i="4" s="1"/>
  <c r="J22" i="4"/>
  <c r="K22" i="4" s="1"/>
  <c r="K12" i="4"/>
  <c r="J11" i="4"/>
  <c r="K11" i="4" s="1"/>
  <c r="J23" i="4"/>
  <c r="K23" i="4" s="1"/>
  <c r="J20" i="4"/>
  <c r="K20" i="4" s="1"/>
  <c r="J17" i="4"/>
  <c r="K17" i="4" s="1"/>
  <c r="C8" i="4" l="1"/>
  <c r="C9" i="4"/>
  <c r="C10" i="4"/>
  <c r="C11" i="4"/>
  <c r="C12" i="4"/>
  <c r="C13" i="4"/>
  <c r="C14" i="4"/>
  <c r="C15" i="4"/>
  <c r="C16" i="4"/>
  <c r="C17" i="4"/>
  <c r="C18" i="4"/>
  <c r="C19" i="4"/>
  <c r="C20" i="4"/>
  <c r="C21" i="4"/>
  <c r="C22" i="4"/>
  <c r="C23" i="4"/>
  <c r="C24" i="4"/>
  <c r="E16" i="3"/>
  <c r="E17" i="3"/>
  <c r="E18" i="3"/>
  <c r="E19" i="3"/>
  <c r="E20" i="3"/>
  <c r="E21" i="3"/>
  <c r="E22" i="3"/>
  <c r="E23" i="3"/>
  <c r="E24" i="3"/>
  <c r="E25" i="3"/>
  <c r="E26" i="3"/>
  <c r="E27" i="3"/>
  <c r="E28" i="3"/>
  <c r="E29" i="3"/>
  <c r="E30" i="3"/>
  <c r="E31" i="3"/>
  <c r="E32" i="3"/>
  <c r="E33" i="3"/>
  <c r="E15" i="3"/>
  <c r="B7" i="4"/>
  <c r="C7" i="4"/>
  <c r="B8" i="4"/>
  <c r="B9" i="4"/>
  <c r="B10" i="4"/>
  <c r="B11" i="4"/>
  <c r="B12" i="4"/>
  <c r="B13" i="4"/>
  <c r="B14" i="4"/>
  <c r="B15" i="4"/>
  <c r="B16" i="4"/>
  <c r="B17" i="4"/>
  <c r="B18" i="4"/>
  <c r="B19" i="4"/>
  <c r="B20" i="4"/>
  <c r="B21" i="4"/>
  <c r="B22" i="4"/>
  <c r="B23" i="4"/>
  <c r="B24" i="4"/>
  <c r="B25" i="4"/>
  <c r="C25" i="4"/>
  <c r="C6" i="4"/>
  <c r="B6" i="4"/>
  <c r="G10" i="4" l="1"/>
  <c r="I10" i="4"/>
  <c r="J10" i="4"/>
  <c r="J9" i="4"/>
  <c r="G8" i="4"/>
  <c r="I8" i="4"/>
  <c r="J8" i="4"/>
  <c r="G7" i="4"/>
  <c r="J7" i="4"/>
  <c r="D19" i="4"/>
  <c r="E19" i="4" s="1"/>
  <c r="D23" i="4"/>
  <c r="E23" i="4" s="1"/>
  <c r="D21" i="4"/>
  <c r="E21" i="4" s="1"/>
  <c r="D20" i="4"/>
  <c r="E20" i="4" s="1"/>
  <c r="D17" i="4"/>
  <c r="E17" i="4" s="1"/>
  <c r="D25" i="4"/>
  <c r="E25" i="4" s="1"/>
  <c r="D24" i="4"/>
  <c r="E24" i="4" s="1"/>
  <c r="J6" i="4"/>
  <c r="D16" i="4"/>
  <c r="E16" i="4" s="1"/>
  <c r="D15" i="4"/>
  <c r="E15" i="4" s="1"/>
  <c r="D13" i="4"/>
  <c r="E13" i="4" s="1"/>
  <c r="D12" i="4"/>
  <c r="E12" i="4" s="1"/>
  <c r="D11" i="4"/>
  <c r="E11" i="4" s="1"/>
  <c r="D19" i="3" s="1"/>
  <c r="D9" i="4"/>
  <c r="E9" i="4" s="1"/>
  <c r="F9" i="4" s="1"/>
  <c r="D7" i="4"/>
  <c r="E7" i="4" s="1"/>
  <c r="H7" i="4" s="1"/>
  <c r="D6" i="4"/>
  <c r="D28" i="3"/>
  <c r="D31" i="3"/>
  <c r="D27" i="3"/>
  <c r="D25" i="3"/>
  <c r="D33" i="3"/>
  <c r="D8" i="4"/>
  <c r="E8" i="4" s="1"/>
  <c r="F8" i="4" s="1"/>
  <c r="D22" i="4"/>
  <c r="E22" i="4" s="1"/>
  <c r="D18" i="4"/>
  <c r="E18" i="4" s="1"/>
  <c r="D14" i="4"/>
  <c r="E14" i="4" s="1"/>
  <c r="D10" i="4"/>
  <c r="E10" i="4" s="1"/>
  <c r="F10" i="4" s="1"/>
  <c r="H10" i="4" l="1"/>
  <c r="K10" i="4" s="1"/>
  <c r="H9" i="4"/>
  <c r="I9" i="4"/>
  <c r="G9" i="4"/>
  <c r="H8" i="4"/>
  <c r="K8" i="4" s="1"/>
  <c r="D15" i="3"/>
  <c r="F7" i="4"/>
  <c r="I7" i="4"/>
  <c r="D29" i="3"/>
  <c r="F32" i="3"/>
  <c r="D32" i="3"/>
  <c r="F29" i="3"/>
  <c r="F31" i="3"/>
  <c r="E6" i="4"/>
  <c r="D17" i="3"/>
  <c r="D23" i="3"/>
  <c r="F23" i="3"/>
  <c r="D24" i="3"/>
  <c r="D21" i="3"/>
  <c r="F21" i="3"/>
  <c r="D20" i="3"/>
  <c r="F20" i="3"/>
  <c r="D26" i="3"/>
  <c r="D16" i="3"/>
  <c r="F33" i="3"/>
  <c r="F28" i="3"/>
  <c r="F27" i="3"/>
  <c r="D30" i="3"/>
  <c r="D18" i="3"/>
  <c r="D22" i="3"/>
  <c r="F25" i="3"/>
  <c r="K7" i="4" l="1"/>
  <c r="F15" i="3" s="1"/>
  <c r="K9" i="4"/>
  <c r="F17" i="3" s="1"/>
  <c r="I6" i="4"/>
  <c r="G6" i="4"/>
  <c r="F6" i="4"/>
  <c r="H6" i="4"/>
  <c r="D14" i="3"/>
  <c r="F18" i="3"/>
  <c r="F19" i="3"/>
  <c r="F24" i="3"/>
  <c r="F22" i="3"/>
  <c r="F16" i="3"/>
  <c r="F26" i="3"/>
  <c r="F30" i="3"/>
  <c r="E34" i="3"/>
  <c r="K6" i="4" l="1"/>
  <c r="F14" i="3" s="1"/>
  <c r="F34" i="3" s="1"/>
  <c r="I14" i="3" s="1"/>
  <c r="I15" i="3" s="1"/>
  <c r="I16" i="3" l="1"/>
</calcChain>
</file>

<file path=xl/sharedStrings.xml><?xml version="1.0" encoding="utf-8"?>
<sst xmlns="http://schemas.openxmlformats.org/spreadsheetml/2006/main" count="116" uniqueCount="88">
  <si>
    <t>LUMITILOJEN MÄÄRITYS TONTEILLE</t>
  </si>
  <si>
    <t>Lumitila 1</t>
  </si>
  <si>
    <t>Lumitila 2</t>
  </si>
  <si>
    <t>Lumitila 3</t>
  </si>
  <si>
    <t>Lumitila 4</t>
  </si>
  <si>
    <t>Lumitila 5</t>
  </si>
  <si>
    <t>Lumitila 6</t>
  </si>
  <si>
    <t>Lumitila 7</t>
  </si>
  <si>
    <t>Lumitila 8</t>
  </si>
  <si>
    <t>Lumitila 9</t>
  </si>
  <si>
    <t>Lumitila 10</t>
  </si>
  <si>
    <t>Korkeus</t>
  </si>
  <si>
    <t>LASKENTASIVU: TÄMÄ SIVU PIILOTETAAN JA LUKITAAN</t>
  </si>
  <si>
    <t xml:space="preserve">Lumitilan tilavuus V (lumitila) = V (pyramidi) + V (särmiö) </t>
  </si>
  <si>
    <t>V (lumitila) = A (aurattava alue) x lumen sadanta / 5</t>
  </si>
  <si>
    <t>V (pyramidi) = A (pohja) x h/3 = (2,6h x 2,6h) x (h/3) = 6,76h^3/3 = 2,253h^3</t>
  </si>
  <si>
    <t>V (särmiö) = A (pohja) x h /2 = 2,6h x L x h / 2 = 1,3h^2 x L</t>
  </si>
  <si>
    <t>V (lumitila) = A (aurattava alue) x 0,6m/ 5 + A (lumitila) x 0,6m / 5</t>
  </si>
  <si>
    <t>Lumitila 11</t>
  </si>
  <si>
    <t>Lumitila 12</t>
  </si>
  <si>
    <t>Lumitila 13</t>
  </si>
  <si>
    <t>Lumitila 14</t>
  </si>
  <si>
    <t>Lumitila 15</t>
  </si>
  <si>
    <t>Lumen syvyys</t>
  </si>
  <si>
    <t>Lumitila 16</t>
  </si>
  <si>
    <t>Lumitila 17</t>
  </si>
  <si>
    <t>Lumitila 18</t>
  </si>
  <si>
    <t>Lumitila 19</t>
  </si>
  <si>
    <t>Lumitila 20</t>
  </si>
  <si>
    <t>Syvyys</t>
  </si>
  <si>
    <t>L (särmiö) = (V (lumitila) -2,253h^3) / 1,3h^2</t>
  </si>
  <si>
    <t>A (lumitila) = (V (lumitila) /0,12 m) - A (aurattava alue)</t>
  </si>
  <si>
    <t>Leveys</t>
  </si>
  <si>
    <t>Pinta-ala</t>
  </si>
  <si>
    <t>Aurattavan alueen pinta-ala yht.</t>
  </si>
  <si>
    <t>h</t>
  </si>
  <si>
    <t>Tilavuus</t>
  </si>
  <si>
    <r>
      <t xml:space="preserve">V </t>
    </r>
    <r>
      <rPr>
        <b/>
        <sz val="8"/>
        <color theme="1"/>
        <rFont val="Calibri"/>
        <family val="2"/>
        <scheme val="minor"/>
      </rPr>
      <t>pyramidi</t>
    </r>
  </si>
  <si>
    <r>
      <t xml:space="preserve">V </t>
    </r>
    <r>
      <rPr>
        <b/>
        <sz val="8"/>
        <color theme="1"/>
        <rFont val="Calibri"/>
        <family val="2"/>
        <scheme val="minor"/>
      </rPr>
      <t>särmiö</t>
    </r>
  </si>
  <si>
    <t>LUMIKAUHOJEN MITTOJA</t>
  </si>
  <si>
    <t>Tilavuus (litraa)</t>
  </si>
  <si>
    <t>Työleveys (mm)</t>
  </si>
  <si>
    <t>Paino (kg)</t>
  </si>
  <si>
    <t>Lumikauha 800</t>
  </si>
  <si>
    <t>Lumikauha 1200</t>
  </si>
  <si>
    <t>Lumikauha 1900</t>
  </si>
  <si>
    <t>Lumikauha 2500</t>
  </si>
  <si>
    <t>ESIMERKKIMITTOJA, WILLE</t>
  </si>
  <si>
    <t>Lumikauhamalli</t>
  </si>
  <si>
    <t>Malli</t>
  </si>
  <si>
    <t>Leveys (mm)</t>
  </si>
  <si>
    <t>Pituus (mm)</t>
  </si>
  <si>
    <t xml:space="preserve">Nostokorkeus (mm) </t>
  </si>
  <si>
    <t>Kääntösäde (mm)</t>
  </si>
  <si>
    <t>Willen malli</t>
  </si>
  <si>
    <t>KUVA: WILLE 665</t>
  </si>
  <si>
    <t>PALAA TAKAISIN</t>
  </si>
  <si>
    <r>
      <t xml:space="preserve">V </t>
    </r>
    <r>
      <rPr>
        <b/>
        <sz val="8"/>
        <color theme="1"/>
        <rFont val="Calibri"/>
        <family val="2"/>
        <scheme val="minor"/>
      </rPr>
      <t>lumitila</t>
    </r>
  </si>
  <si>
    <r>
      <t>V</t>
    </r>
    <r>
      <rPr>
        <b/>
        <sz val="8"/>
        <color theme="1"/>
        <rFont val="Calibri"/>
        <family val="2"/>
        <scheme val="minor"/>
      </rPr>
      <t xml:space="preserve"> total</t>
    </r>
  </si>
  <si>
    <t>Lumen läjityssuunta</t>
  </si>
  <si>
    <t>Katso aurauskaluston mitat tästä ja miten ne vaikuttavat lumitilojen mitoitukseen.</t>
  </si>
  <si>
    <t>HUOMIOITAVAA</t>
  </si>
  <si>
    <t>h2</t>
  </si>
  <si>
    <t>Pohjan vaurioriski</t>
  </si>
  <si>
    <t>Kuormaussuunnat</t>
  </si>
  <si>
    <t>KALUSTON MITTOJA</t>
  </si>
  <si>
    <t>Katso tästä esimerkkisuunnitelma, miten aurattava alue määritellään ja lumitilat kannattaa sijoittaa.</t>
  </si>
  <si>
    <t>SUUNNITELMA</t>
  </si>
  <si>
    <t>TALVIKUNNOSSAPITOSUUNNITELMA</t>
  </si>
  <si>
    <t xml:space="preserve">Suunnitelmassa huomioitu myös sulamisvesien suunnat. </t>
  </si>
  <si>
    <t>Suunnitelmassa huomioitu lumitilat ajoreittien päihin. Lumitiloihin voi kasata useammasta suunnasta -&gt; lumitilan kapasiteetti saadaan paremmin käyttöön</t>
  </si>
  <si>
    <t>ESIMERKKISUUNNITELMA, PADELHALLI, HIUKKAVAARA</t>
  </si>
  <si>
    <r>
      <t xml:space="preserve">TILAVUUSTASE </t>
    </r>
    <r>
      <rPr>
        <b/>
        <sz val="8"/>
        <color theme="1"/>
        <rFont val="Calibri"/>
        <family val="2"/>
        <scheme val="minor"/>
      </rPr>
      <t>(= lumitilatarve - lumikasojen kpasiteetti)</t>
    </r>
  </si>
  <si>
    <t>LUMITILAN LASKENNAN MALLI JA KAAVAT:</t>
  </si>
  <si>
    <r>
      <t xml:space="preserve">V </t>
    </r>
    <r>
      <rPr>
        <b/>
        <sz val="8"/>
        <color theme="1"/>
        <rFont val="Calibri"/>
        <family val="2"/>
        <scheme val="minor"/>
      </rPr>
      <t>boxi</t>
    </r>
  </si>
  <si>
    <t>Mitoitettava lumen määrä</t>
  </si>
  <si>
    <t>Auraajat  pukkaavat lumet aurattavien alueiden / käytävien päätyihin oleville viheralueille. Hankalasti työn sujuvuuden kannalta sijaitseviin lumitiloihin ei aurata. Varaa siis lumitilat luontevien aurausreittien päihin näkemät huomioiden (risteysalueella max. lumivallin korkeus on 0,8 m). Isoimmat lumitilat kannattaa varata pysäköintialueiden päihin / välittömään läheisyyteen ja pienemmät lumitilat käytävien päihin / risteyskohtiin. Kulkuväylien varsille työkoneet eivät pysty erikseen kasaamaan lunta ilman riittävää kääntötilaa.</t>
  </si>
  <si>
    <t xml:space="preserve">Tonttien tulee olla omavaraisia lumitilojen suhteen. Lumien pois kuljettaminen on kallista sekä vastoin kaupunkien kestävän kehityksen ja hiilineutraaliuden tavoitteita. Tällä kaavalla voit tarkistaa lumitilojen riittävyyden tontilla. Voit määritellä itse mitoituksen taustalla olevan lumimäärän alla. </t>
  </si>
  <si>
    <r>
      <t xml:space="preserve">Lumikasojen korkeus tontin sisällä voi olla korkeintaan 3,7 metriä. Kulkureittien päissä (joissa operoidaan pienemmällä kalustolla) max. korkeus voi olla 2,7 metriä. Kiinteistöjen aurauskaluston nostokorkeus on normaalisti 2,7 - 3,7 metriä. Kauhan minimileveys on noin 1,5 m, jolloin alle 8 m2 lumitiloja ei kannata tontille koneella kasattaviksi käytännössä sijoittaa. Aurauskaluston ulottovuus kauhalla on max. 2,8 m, minkä vuoksi syvyydeltään yli 4,6 m lumitilat vaativat useamman kasaussuunnan, jos halutaan välttää pohjan päälle ajamiselta. Yli 4,6 m syvät lumitilat </t>
    </r>
    <r>
      <rPr>
        <b/>
        <i/>
        <sz val="10"/>
        <color rgb="FF000000"/>
        <rFont val="Calibri"/>
        <family val="2"/>
        <scheme val="minor"/>
      </rPr>
      <t>lisäävät riskiä pohjan vaurioitumiselle / asettaa vaatimuksia</t>
    </r>
    <r>
      <rPr>
        <i/>
        <sz val="10"/>
        <color rgb="FF000000"/>
        <rFont val="Calibri"/>
        <family val="2"/>
        <scheme val="minor"/>
      </rPr>
      <t xml:space="preserve"> lumitilan pohjan kestävyydelle.</t>
    </r>
  </si>
  <si>
    <t xml:space="preserve">V (lumitila) = A (aurattava alue) x MLM (=mitoituslumimäärä) / 5       </t>
  </si>
  <si>
    <t>V (lumitila) = A (aurattava alue) x MLM / 5 + A (lumitila) x MLM / 5</t>
  </si>
  <si>
    <t>V (boxi) = (Syvyys - 2,6xh) x Leveys x h</t>
  </si>
  <si>
    <t>Yli 9,6 m syvissä lumitiloissa on mahdollisuus "tasakaton" muodostumiselle:</t>
  </si>
  <si>
    <r>
      <t xml:space="preserve">V </t>
    </r>
    <r>
      <rPr>
        <b/>
        <sz val="8"/>
        <color theme="1"/>
        <rFont val="Calibri"/>
        <family val="2"/>
        <scheme val="minor"/>
      </rPr>
      <t>pyr_boxi</t>
    </r>
  </si>
  <si>
    <t>VERSIO 3.0</t>
  </si>
  <si>
    <t xml:space="preserve"> &lt;- 1. Syötä tähän aurattavan alueen pinta-ala neliöinä (m2)</t>
  </si>
  <si>
    <t xml:space="preserve">2. Anna lumitilan leveys ja syvyys jokaiselle kasalle. </t>
  </si>
  <si>
    <t xml:space="preserve"> &lt;- Oulussa käytetään arvoa 0,6m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</si>
</sst>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sz val="18"/>
      <color theme="3"/>
      <name val="Calibri Light"/>
      <family val="2"/>
      <scheme val="major"/>
    </font>
    <font>
      <b/>
      <sz val="11"/>
      <color theme="1"/>
      <name val="Calibri"/>
      <family val="2"/>
      <scheme val="minor"/>
    </font>
    <font>
      <sz val="11"/>
      <color theme="0"/>
      <name val="Calibri"/>
      <family val="2"/>
      <scheme val="minor"/>
    </font>
    <font>
      <i/>
      <sz val="10"/>
      <color rgb="FF000000"/>
      <name val="Calibri"/>
      <family val="2"/>
      <scheme val="minor"/>
    </font>
    <font>
      <i/>
      <sz val="11"/>
      <color theme="1"/>
      <name val="Calibri"/>
      <family val="2"/>
      <scheme val="minor"/>
    </font>
    <font>
      <i/>
      <sz val="9"/>
      <color rgb="FFFF0000"/>
      <name val="Calibri"/>
      <family val="2"/>
      <scheme val="minor"/>
    </font>
    <font>
      <sz val="8"/>
      <name val="Calibri"/>
      <family val="2"/>
      <scheme val="minor"/>
    </font>
    <font>
      <i/>
      <sz val="8"/>
      <color rgb="FFFF0000"/>
      <name val="Calibri"/>
      <family val="2"/>
      <scheme val="minor"/>
    </font>
    <font>
      <b/>
      <sz val="8"/>
      <color theme="1"/>
      <name val="Calibri"/>
      <family val="2"/>
      <scheme val="minor"/>
    </font>
    <font>
      <b/>
      <sz val="16"/>
      <color theme="1"/>
      <name val="Calibri"/>
      <family val="2"/>
      <scheme val="minor"/>
    </font>
    <font>
      <u/>
      <sz val="11"/>
      <color theme="10"/>
      <name val="Calibri"/>
      <family val="2"/>
      <scheme val="minor"/>
    </font>
    <font>
      <u/>
      <sz val="11"/>
      <color theme="0"/>
      <name val="Calibri"/>
      <family val="2"/>
      <scheme val="minor"/>
    </font>
    <font>
      <b/>
      <sz val="18"/>
      <color theme="3"/>
      <name val="Calibri"/>
      <family val="2"/>
      <scheme val="minor"/>
    </font>
    <font>
      <sz val="11"/>
      <color rgb="FFFF0000"/>
      <name val="Calibri"/>
      <family val="2"/>
      <scheme val="minor"/>
    </font>
    <font>
      <b/>
      <sz val="11"/>
      <color theme="0"/>
      <name val="Calibri"/>
      <family val="2"/>
      <scheme val="minor"/>
    </font>
    <font>
      <b/>
      <sz val="9"/>
      <color theme="0"/>
      <name val="Calibri"/>
      <family val="2"/>
      <scheme val="minor"/>
    </font>
    <font>
      <b/>
      <sz val="11"/>
      <color rgb="FFFF0000"/>
      <name val="Calibri"/>
      <family val="2"/>
      <scheme val="minor"/>
    </font>
    <font>
      <b/>
      <i/>
      <sz val="10"/>
      <color rgb="FF000000"/>
      <name val="Calibri"/>
      <family val="2"/>
      <scheme val="minor"/>
    </font>
    <font>
      <sz val="10"/>
      <color theme="1"/>
      <name val="Calibri"/>
      <family val="2"/>
      <scheme val="minor"/>
    </font>
    <font>
      <i/>
      <sz val="9"/>
      <color theme="1"/>
      <name val="Calibri"/>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rgb="FFC00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9" tint="-0.499984740745262"/>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0" fontId="11" fillId="0" borderId="0" applyNumberFormat="0" applyFill="0" applyBorder="0" applyAlignment="0" applyProtection="0"/>
  </cellStyleXfs>
  <cellXfs count="72">
    <xf numFmtId="0" fontId="0" fillId="0" borderId="0" xfId="0"/>
    <xf numFmtId="0" fontId="2" fillId="0" borderId="0" xfId="0" applyFont="1"/>
    <xf numFmtId="0" fontId="2" fillId="5" borderId="5" xfId="0" applyFont="1" applyFill="1" applyBorder="1"/>
    <xf numFmtId="0" fontId="0" fillId="3" borderId="4" xfId="0" applyFill="1" applyBorder="1" applyAlignment="1">
      <alignment horizontal="center"/>
    </xf>
    <xf numFmtId="0" fontId="2" fillId="6" borderId="4" xfId="0" applyFont="1" applyFill="1" applyBorder="1"/>
    <xf numFmtId="0" fontId="8" fillId="0" borderId="0" xfId="0" applyFont="1"/>
    <xf numFmtId="0" fontId="2" fillId="8" borderId="4" xfId="0" applyFont="1" applyFill="1" applyBorder="1"/>
    <xf numFmtId="0" fontId="0" fillId="0" borderId="4" xfId="0" applyBorder="1"/>
    <xf numFmtId="0" fontId="2" fillId="0" borderId="4" xfId="0" applyFont="1" applyBorder="1"/>
    <xf numFmtId="0" fontId="3" fillId="0" borderId="0" xfId="0" applyFont="1" applyAlignment="1">
      <alignment horizontal="center" vertical="center" wrapText="1"/>
    </xf>
    <xf numFmtId="0" fontId="4" fillId="0" borderId="0" xfId="0" applyFont="1" applyAlignment="1">
      <alignment vertical="center" wrapText="1"/>
    </xf>
    <xf numFmtId="0" fontId="5" fillId="0" borderId="0" xfId="0" applyFont="1" applyAlignment="1">
      <alignment vertical="center" wrapText="1"/>
    </xf>
    <xf numFmtId="0" fontId="0" fillId="0" borderId="0" xfId="0" applyAlignment="1">
      <alignment horizontal="center" vertical="center"/>
    </xf>
    <xf numFmtId="0" fontId="6" fillId="0" borderId="0" xfId="0" applyFont="1" applyAlignment="1">
      <alignment horizontal="left" vertical="center"/>
    </xf>
    <xf numFmtId="0" fontId="2" fillId="8" borderId="4" xfId="0" applyFont="1" applyFill="1" applyBorder="1" applyAlignment="1">
      <alignment horizontal="center"/>
    </xf>
    <xf numFmtId="0" fontId="6" fillId="0" borderId="0" xfId="0" applyFont="1"/>
    <xf numFmtId="164" fontId="0" fillId="7" borderId="4" xfId="0" applyNumberFormat="1" applyFill="1" applyBorder="1" applyAlignment="1">
      <alignment horizontal="center"/>
    </xf>
    <xf numFmtId="164" fontId="0" fillId="0" borderId="4" xfId="0" applyNumberFormat="1" applyBorder="1" applyAlignment="1">
      <alignment horizontal="center" vertical="center"/>
    </xf>
    <xf numFmtId="0" fontId="10" fillId="0" borderId="0" xfId="0" applyFont="1"/>
    <xf numFmtId="0" fontId="0" fillId="0" borderId="0" xfId="0" applyAlignment="1">
      <alignment horizontal="center"/>
    </xf>
    <xf numFmtId="164" fontId="2" fillId="0" borderId="4" xfId="0" applyNumberFormat="1" applyFont="1" applyBorder="1" applyAlignment="1">
      <alignment horizontal="center"/>
    </xf>
    <xf numFmtId="0" fontId="13" fillId="0" borderId="0" xfId="1" applyFont="1"/>
    <xf numFmtId="164" fontId="2" fillId="0" borderId="0" xfId="0" applyNumberFormat="1" applyFont="1" applyAlignment="1">
      <alignment horizontal="center"/>
    </xf>
    <xf numFmtId="0" fontId="0" fillId="9" borderId="0" xfId="0" applyFill="1"/>
    <xf numFmtId="0" fontId="2" fillId="0" borderId="0" xfId="0" applyFont="1" applyAlignment="1">
      <alignment horizontal="center" vertical="center"/>
    </xf>
    <xf numFmtId="2" fontId="0" fillId="0" borderId="7" xfId="0" applyNumberFormat="1" applyBorder="1" applyAlignment="1">
      <alignment horizontal="center"/>
    </xf>
    <xf numFmtId="0" fontId="0" fillId="0" borderId="7" xfId="0" applyBorder="1" applyAlignment="1">
      <alignment horizontal="center"/>
    </xf>
    <xf numFmtId="164" fontId="0" fillId="0" borderId="4" xfId="0" applyNumberFormat="1" applyBorder="1" applyAlignment="1">
      <alignment horizontal="center"/>
    </xf>
    <xf numFmtId="0" fontId="2" fillId="6" borderId="4" xfId="0" applyFont="1" applyFill="1" applyBorder="1" applyAlignment="1">
      <alignment horizontal="center" vertical="center"/>
    </xf>
    <xf numFmtId="0" fontId="2" fillId="7" borderId="4" xfId="0" applyFont="1" applyFill="1" applyBorder="1" applyAlignment="1">
      <alignment horizontal="center" vertical="center"/>
    </xf>
    <xf numFmtId="0" fontId="12" fillId="4" borderId="0" xfId="2" applyFont="1" applyFill="1" applyAlignment="1">
      <alignment horizontal="center" vertical="center" wrapText="1"/>
    </xf>
    <xf numFmtId="0" fontId="14" fillId="0" borderId="0" xfId="0" applyFont="1"/>
    <xf numFmtId="0" fontId="17" fillId="0" borderId="0" xfId="0" applyFont="1"/>
    <xf numFmtId="0" fontId="12" fillId="10" borderId="0" xfId="2" applyFont="1" applyFill="1" applyAlignment="1">
      <alignment horizontal="center" vertical="center" wrapText="1"/>
    </xf>
    <xf numFmtId="0" fontId="2" fillId="7" borderId="4"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0" fillId="0" borderId="0" xfId="0" applyAlignment="1">
      <alignment horizontal="right"/>
    </xf>
    <xf numFmtId="0" fontId="0" fillId="9" borderId="11" xfId="0" applyFill="1" applyBorder="1"/>
    <xf numFmtId="0" fontId="0" fillId="9" borderId="12" xfId="0" applyFill="1" applyBorder="1"/>
    <xf numFmtId="0" fontId="0" fillId="9" borderId="9" xfId="0" applyFill="1" applyBorder="1"/>
    <xf numFmtId="0" fontId="0" fillId="9" borderId="13" xfId="0" applyFill="1" applyBorder="1"/>
    <xf numFmtId="0" fontId="0" fillId="9" borderId="8" xfId="0" applyFill="1" applyBorder="1"/>
    <xf numFmtId="0" fontId="0" fillId="9" borderId="15" xfId="0" applyFill="1" applyBorder="1"/>
    <xf numFmtId="0" fontId="2" fillId="9" borderId="10" xfId="0" applyFont="1" applyFill="1" applyBorder="1"/>
    <xf numFmtId="0" fontId="19" fillId="9" borderId="10" xfId="0" applyFont="1" applyFill="1" applyBorder="1"/>
    <xf numFmtId="0" fontId="19" fillId="9" borderId="9" xfId="0" applyFont="1" applyFill="1" applyBorder="1"/>
    <xf numFmtId="2" fontId="0" fillId="3" borderId="4" xfId="0" applyNumberFormat="1" applyFill="1" applyBorder="1" applyAlignment="1" applyProtection="1">
      <alignment horizontal="center" vertical="center"/>
      <protection locked="0"/>
    </xf>
    <xf numFmtId="2" fontId="0" fillId="3" borderId="4" xfId="0" applyNumberFormat="1" applyFill="1" applyBorder="1" applyAlignment="1" applyProtection="1">
      <alignment horizontal="center"/>
      <protection locked="0"/>
    </xf>
    <xf numFmtId="0" fontId="0" fillId="3" borderId="6" xfId="0" applyFill="1" applyBorder="1" applyAlignment="1" applyProtection="1">
      <alignment horizontal="center" vertical="center"/>
      <protection locked="0"/>
    </xf>
    <xf numFmtId="14" fontId="0" fillId="0" borderId="0" xfId="0" quotePrefix="1" applyNumberFormat="1"/>
    <xf numFmtId="0" fontId="0" fillId="9" borderId="14" xfId="0" applyFill="1" applyBorder="1"/>
    <xf numFmtId="164" fontId="0" fillId="0" borderId="0" xfId="0" applyNumberFormat="1"/>
    <xf numFmtId="3" fontId="0" fillId="0" borderId="0" xfId="0" applyNumberFormat="1"/>
    <xf numFmtId="2" fontId="0" fillId="6" borderId="6" xfId="0" applyNumberFormat="1" applyFill="1" applyBorder="1" applyAlignment="1" applyProtection="1">
      <alignment horizontal="center" vertical="center"/>
    </xf>
    <xf numFmtId="0" fontId="20" fillId="0" borderId="0" xfId="0" applyFont="1" applyProtection="1"/>
    <xf numFmtId="0" fontId="16" fillId="4" borderId="8" xfId="0" applyFont="1" applyFill="1" applyBorder="1" applyAlignment="1">
      <alignment horizontal="center"/>
    </xf>
    <xf numFmtId="0" fontId="2" fillId="0" borderId="9" xfId="0" applyFont="1" applyBorder="1" applyAlignment="1">
      <alignment horizontal="center" vertical="center"/>
    </xf>
    <xf numFmtId="0" fontId="2" fillId="0" borderId="0" xfId="0" applyFont="1" applyAlignment="1">
      <alignment horizontal="center" vertical="center"/>
    </xf>
    <xf numFmtId="0" fontId="4" fillId="2" borderId="4" xfId="0" applyFont="1" applyFill="1" applyBorder="1" applyAlignment="1">
      <alignment wrapText="1"/>
    </xf>
    <xf numFmtId="0" fontId="5" fillId="2" borderId="4" xfId="0" applyFont="1" applyFill="1" applyBorder="1" applyAlignment="1">
      <alignment wrapText="1"/>
    </xf>
    <xf numFmtId="0" fontId="4" fillId="0" borderId="0" xfId="0" applyFont="1" applyAlignment="1">
      <alignment vertical="center" wrapText="1"/>
    </xf>
    <xf numFmtId="0" fontId="5" fillId="0" borderId="0" xfId="0" applyFont="1" applyAlignment="1">
      <alignment vertical="center" wrapText="1"/>
    </xf>
    <xf numFmtId="0" fontId="4" fillId="2" borderId="4" xfId="0" applyFont="1" applyFill="1" applyBorder="1" applyAlignment="1">
      <alignment vertical="center" wrapText="1"/>
    </xf>
    <xf numFmtId="0" fontId="5" fillId="2" borderId="4" xfId="0" applyFont="1" applyFill="1" applyBorder="1" applyAlignment="1">
      <alignment vertical="center" wrapText="1"/>
    </xf>
    <xf numFmtId="0" fontId="4" fillId="2" borderId="1" xfId="0" applyFont="1" applyFill="1" applyBorder="1" applyAlignment="1">
      <alignment wrapText="1"/>
    </xf>
    <xf numFmtId="0" fontId="5" fillId="2" borderId="2" xfId="0" applyFont="1" applyFill="1" applyBorder="1" applyAlignment="1">
      <alignment wrapText="1"/>
    </xf>
    <xf numFmtId="0" fontId="5" fillId="2" borderId="3" xfId="0" applyFont="1" applyFill="1" applyBorder="1" applyAlignment="1">
      <alignment wrapText="1"/>
    </xf>
    <xf numFmtId="0" fontId="12" fillId="10" borderId="0" xfId="2" applyFont="1" applyFill="1" applyAlignment="1">
      <alignment horizontal="center" vertical="center" wrapText="1"/>
    </xf>
    <xf numFmtId="0" fontId="2" fillId="0" borderId="9" xfId="0" applyFont="1" applyBorder="1" applyAlignment="1" applyProtection="1">
      <alignment horizontal="left" vertical="center"/>
    </xf>
    <xf numFmtId="0" fontId="2" fillId="0" borderId="0" xfId="0" applyFont="1" applyAlignment="1" applyProtection="1">
      <alignment horizontal="left" vertical="center"/>
    </xf>
    <xf numFmtId="0" fontId="2" fillId="0" borderId="0" xfId="0" applyFont="1"/>
    <xf numFmtId="0" fontId="0" fillId="0" borderId="0" xfId="0"/>
  </cellXfs>
  <cellStyles count="3">
    <cellStyle name="Hyperlinkki" xfId="2" builtinId="8"/>
    <cellStyle name="Normaali" xfId="0" builtinId="0"/>
    <cellStyle name="Otsikko" xfId="1" builtinId="15"/>
  </cellStyles>
  <dxfs count="9">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gif"/><Relationship Id="rId2" Type="http://schemas.microsoft.com/office/2007/relationships/hdphoto" Target="../media/hdphoto1.wdp"/><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9</xdr:col>
      <xdr:colOff>108977</xdr:colOff>
      <xdr:row>12</xdr:row>
      <xdr:rowOff>107373</xdr:rowOff>
    </xdr:from>
    <xdr:to>
      <xdr:col>11</xdr:col>
      <xdr:colOff>259965</xdr:colOff>
      <xdr:row>16</xdr:row>
      <xdr:rowOff>153683</xdr:rowOff>
    </xdr:to>
    <xdr:sp macro="" textlink="">
      <xdr:nvSpPr>
        <xdr:cNvPr id="2" name="Suorakulmio 1">
          <a:extLst>
            <a:ext uri="{FF2B5EF4-FFF2-40B4-BE49-F238E27FC236}">
              <a16:creationId xmlns:a16="http://schemas.microsoft.com/office/drawing/2014/main" id="{4BDAA0C2-3168-47D2-912E-0E6BDDACEF46}"/>
            </a:ext>
          </a:extLst>
        </xdr:cNvPr>
        <xdr:cNvSpPr/>
      </xdr:nvSpPr>
      <xdr:spPr>
        <a:xfrm>
          <a:off x="6933623" y="3872474"/>
          <a:ext cx="2177857" cy="122651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100"/>
            <a:t>KONELLA KASATTAVAN</a:t>
          </a:r>
        </a:p>
        <a:p>
          <a:pPr algn="ctr"/>
          <a:r>
            <a:rPr lang="fi-FI" sz="1100"/>
            <a:t>LUMITILAN</a:t>
          </a:r>
          <a:r>
            <a:rPr lang="fi-FI" sz="1100" baseline="0"/>
            <a:t> POHJAN </a:t>
          </a:r>
        </a:p>
        <a:p>
          <a:pPr algn="ctr"/>
          <a:r>
            <a:rPr lang="fi-FI" sz="1100" baseline="0"/>
            <a:t>MINIMIMITAT</a:t>
          </a:r>
          <a:endParaRPr lang="fi-FI" sz="1100"/>
        </a:p>
      </xdr:txBody>
    </xdr:sp>
    <xdr:clientData/>
  </xdr:twoCellAnchor>
  <xdr:oneCellAnchor>
    <xdr:from>
      <xdr:col>10</xdr:col>
      <xdr:colOff>990600</xdr:colOff>
      <xdr:row>15</xdr:row>
      <xdr:rowOff>107565</xdr:rowOff>
    </xdr:from>
    <xdr:ext cx="1225720" cy="248851"/>
    <xdr:sp macro="" textlink="">
      <xdr:nvSpPr>
        <xdr:cNvPr id="3" name="Tekstiruutu 2">
          <a:extLst>
            <a:ext uri="{FF2B5EF4-FFF2-40B4-BE49-F238E27FC236}">
              <a16:creationId xmlns:a16="http://schemas.microsoft.com/office/drawing/2014/main" id="{CB565B91-D60F-4E26-95C5-5A0DB4783B8A}"/>
            </a:ext>
          </a:extLst>
        </xdr:cNvPr>
        <xdr:cNvSpPr txBox="1"/>
      </xdr:nvSpPr>
      <xdr:spPr>
        <a:xfrm>
          <a:off x="7956358" y="4866858"/>
          <a:ext cx="1225720"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i-FI" sz="1000">
              <a:solidFill>
                <a:schemeClr val="bg1"/>
              </a:solidFill>
            </a:rPr>
            <a:t>Leveys (min 3,63 m)</a:t>
          </a:r>
        </a:p>
      </xdr:txBody>
    </xdr:sp>
    <xdr:clientData/>
  </xdr:oneCellAnchor>
  <xdr:oneCellAnchor>
    <xdr:from>
      <xdr:col>9</xdr:col>
      <xdr:colOff>90065</xdr:colOff>
      <xdr:row>12</xdr:row>
      <xdr:rowOff>341773</xdr:rowOff>
    </xdr:from>
    <xdr:ext cx="405367" cy="816506"/>
    <xdr:sp macro="" textlink="">
      <xdr:nvSpPr>
        <xdr:cNvPr id="4" name="Tekstiruutu 3">
          <a:extLst>
            <a:ext uri="{FF2B5EF4-FFF2-40B4-BE49-F238E27FC236}">
              <a16:creationId xmlns:a16="http://schemas.microsoft.com/office/drawing/2014/main" id="{A35ED13A-0649-475B-94AA-3029841B078F}"/>
            </a:ext>
          </a:extLst>
        </xdr:cNvPr>
        <xdr:cNvSpPr txBox="1"/>
      </xdr:nvSpPr>
      <xdr:spPr>
        <a:xfrm rot="16200000">
          <a:off x="6709142" y="4312443"/>
          <a:ext cx="816506" cy="4053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fi-FI" sz="1000">
              <a:solidFill>
                <a:schemeClr val="bg1"/>
              </a:solidFill>
            </a:rPr>
            <a:t>Syvyys</a:t>
          </a:r>
        </a:p>
        <a:p>
          <a:pPr algn="ctr"/>
          <a:r>
            <a:rPr lang="fi-FI" sz="1000">
              <a:solidFill>
                <a:schemeClr val="bg1"/>
              </a:solidFill>
            </a:rPr>
            <a:t> (min.2,1</a:t>
          </a:r>
          <a:r>
            <a:rPr lang="fi-FI" sz="1000" baseline="0">
              <a:solidFill>
                <a:schemeClr val="bg1"/>
              </a:solidFill>
            </a:rPr>
            <a:t> </a:t>
          </a:r>
          <a:r>
            <a:rPr lang="fi-FI" sz="1000">
              <a:solidFill>
                <a:schemeClr val="bg1"/>
              </a:solidFill>
            </a:rPr>
            <a:t>m)</a:t>
          </a:r>
        </a:p>
      </xdr:txBody>
    </xdr:sp>
    <xdr:clientData/>
  </xdr:oneCellAnchor>
  <xdr:twoCellAnchor editAs="oneCell">
    <xdr:from>
      <xdr:col>9</xdr:col>
      <xdr:colOff>53837</xdr:colOff>
      <xdr:row>13</xdr:row>
      <xdr:rowOff>161708</xdr:rowOff>
    </xdr:from>
    <xdr:to>
      <xdr:col>10</xdr:col>
      <xdr:colOff>1027178</xdr:colOff>
      <xdr:row>22</xdr:row>
      <xdr:rowOff>60701</xdr:rowOff>
    </xdr:to>
    <xdr:pic>
      <xdr:nvPicPr>
        <xdr:cNvPr id="11" name="Picture 2" descr="PYÖRÄKUORMAAJA">
          <a:extLst>
            <a:ext uri="{FF2B5EF4-FFF2-40B4-BE49-F238E27FC236}">
              <a16:creationId xmlns:a16="http://schemas.microsoft.com/office/drawing/2014/main" id="{5786FC2A-C045-42F7-8EB2-AC9D6B140CEA}"/>
            </a:ext>
          </a:extLst>
        </xdr:cNvPr>
        <xdr:cNvPicPr>
          <a:picLocks noChangeAspect="1" noChangeArrowheads="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ackgroundRemoval t="10000" b="90000" l="56662" r="95185">
                      <a14:foregroundMark x1="61979" y1="58779" x2="65365" y2="67176"/>
                      <a14:foregroundMark x1="65365" y1="67176" x2="66927" y2="76336"/>
                    </a14:backgroundRemoval>
                  </a14:imgEffect>
                </a14:imgLayer>
              </a14:imgProps>
            </a:ext>
            <a:ext uri="{28A0092B-C50C-407E-A947-70E740481C1C}">
              <a14:useLocalDpi xmlns:a14="http://schemas.microsoft.com/office/drawing/2010/main" val="0"/>
            </a:ext>
          </a:extLst>
        </a:blip>
        <a:srcRect l="51846"/>
        <a:stretch/>
      </xdr:blipFill>
      <xdr:spPr bwMode="auto">
        <a:xfrm rot="7779855">
          <a:off x="7130228" y="4585872"/>
          <a:ext cx="1573083" cy="1114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814596</xdr:colOff>
      <xdr:row>16</xdr:row>
      <xdr:rowOff>173181</xdr:rowOff>
    </xdr:from>
    <xdr:to>
      <xdr:col>10</xdr:col>
      <xdr:colOff>1026263</xdr:colOff>
      <xdr:row>18</xdr:row>
      <xdr:rowOff>173182</xdr:rowOff>
    </xdr:to>
    <xdr:sp macro="" textlink="">
      <xdr:nvSpPr>
        <xdr:cNvPr id="12" name="Nuoli: Ylös 11">
          <a:extLst>
            <a:ext uri="{FF2B5EF4-FFF2-40B4-BE49-F238E27FC236}">
              <a16:creationId xmlns:a16="http://schemas.microsoft.com/office/drawing/2014/main" id="{F9056DAB-0F67-400B-974F-4A602F7945A5}"/>
            </a:ext>
          </a:extLst>
        </xdr:cNvPr>
        <xdr:cNvSpPr/>
      </xdr:nvSpPr>
      <xdr:spPr>
        <a:xfrm>
          <a:off x="8261414" y="4926060"/>
          <a:ext cx="211667" cy="372021"/>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10</xdr:col>
      <xdr:colOff>1204319</xdr:colOff>
      <xdr:row>16</xdr:row>
      <xdr:rowOff>178056</xdr:rowOff>
    </xdr:from>
    <xdr:to>
      <xdr:col>10</xdr:col>
      <xdr:colOff>1415986</xdr:colOff>
      <xdr:row>18</xdr:row>
      <xdr:rowOff>178057</xdr:rowOff>
    </xdr:to>
    <xdr:sp macro="" textlink="">
      <xdr:nvSpPr>
        <xdr:cNvPr id="13" name="Nuoli: Ylös 12">
          <a:extLst>
            <a:ext uri="{FF2B5EF4-FFF2-40B4-BE49-F238E27FC236}">
              <a16:creationId xmlns:a16="http://schemas.microsoft.com/office/drawing/2014/main" id="{997F9C5A-435F-47DC-ACA9-454D32E39863}"/>
            </a:ext>
          </a:extLst>
        </xdr:cNvPr>
        <xdr:cNvSpPr/>
      </xdr:nvSpPr>
      <xdr:spPr>
        <a:xfrm>
          <a:off x="8651137" y="4930935"/>
          <a:ext cx="211667" cy="372021"/>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editAs="oneCell">
    <xdr:from>
      <xdr:col>10</xdr:col>
      <xdr:colOff>56445</xdr:colOff>
      <xdr:row>0</xdr:row>
      <xdr:rowOff>28591</xdr:rowOff>
    </xdr:from>
    <xdr:to>
      <xdr:col>10</xdr:col>
      <xdr:colOff>389980</xdr:colOff>
      <xdr:row>0</xdr:row>
      <xdr:rowOff>266830</xdr:rowOff>
    </xdr:to>
    <xdr:pic>
      <xdr:nvPicPr>
        <xdr:cNvPr id="16" name="Kuva 15">
          <a:extLst>
            <a:ext uri="{FF2B5EF4-FFF2-40B4-BE49-F238E27FC236}">
              <a16:creationId xmlns:a16="http://schemas.microsoft.com/office/drawing/2014/main" id="{51B6DB8E-6D91-4709-B4AB-21885921B04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99051" y="28591"/>
          <a:ext cx="333535" cy="238239"/>
        </a:xfrm>
        <a:prstGeom prst="rect">
          <a:avLst/>
        </a:prstGeom>
      </xdr:spPr>
    </xdr:pic>
    <xdr:clientData/>
  </xdr:twoCellAnchor>
  <xdr:twoCellAnchor editAs="oneCell">
    <xdr:from>
      <xdr:col>10</xdr:col>
      <xdr:colOff>51248</xdr:colOff>
      <xdr:row>23</xdr:row>
      <xdr:rowOff>134231</xdr:rowOff>
    </xdr:from>
    <xdr:to>
      <xdr:col>12</xdr:col>
      <xdr:colOff>1218687</xdr:colOff>
      <xdr:row>30</xdr:row>
      <xdr:rowOff>153142</xdr:rowOff>
    </xdr:to>
    <xdr:pic>
      <xdr:nvPicPr>
        <xdr:cNvPr id="18" name="Kuva 17">
          <a:extLst>
            <a:ext uri="{FF2B5EF4-FFF2-40B4-BE49-F238E27FC236}">
              <a16:creationId xmlns:a16="http://schemas.microsoft.com/office/drawing/2014/main" id="{C6935D8A-9929-4B99-AA95-D6BFDE3DA3A5}"/>
            </a:ext>
          </a:extLst>
        </xdr:cNvPr>
        <xdr:cNvPicPr>
          <a:picLocks noChangeAspect="1"/>
        </xdr:cNvPicPr>
      </xdr:nvPicPr>
      <xdr:blipFill>
        <a:blip xmlns:r="http://schemas.openxmlformats.org/officeDocument/2006/relationships" r:embed="rId4"/>
        <a:stretch>
          <a:fillRect/>
        </a:stretch>
      </xdr:blipFill>
      <xdr:spPr>
        <a:xfrm>
          <a:off x="7498066" y="6189180"/>
          <a:ext cx="3482944" cy="1320982"/>
        </a:xfrm>
        <a:prstGeom prst="rect">
          <a:avLst/>
        </a:prstGeom>
        <a:ln>
          <a:solidFill>
            <a:schemeClr val="tx1"/>
          </a:solidFill>
        </a:ln>
      </xdr:spPr>
    </xdr:pic>
    <xdr:clientData/>
  </xdr:twoCellAnchor>
  <xdr:twoCellAnchor>
    <xdr:from>
      <xdr:col>0</xdr:col>
      <xdr:colOff>19242</xdr:colOff>
      <xdr:row>2</xdr:row>
      <xdr:rowOff>44899</xdr:rowOff>
    </xdr:from>
    <xdr:to>
      <xdr:col>3</xdr:col>
      <xdr:colOff>12829</xdr:colOff>
      <xdr:row>2</xdr:row>
      <xdr:rowOff>262979</xdr:rowOff>
    </xdr:to>
    <xdr:sp macro="" textlink="">
      <xdr:nvSpPr>
        <xdr:cNvPr id="19" name="Tekstiruutu 18">
          <a:extLst>
            <a:ext uri="{FF2B5EF4-FFF2-40B4-BE49-F238E27FC236}">
              <a16:creationId xmlns:a16="http://schemas.microsoft.com/office/drawing/2014/main" id="{04F00D30-B3D9-4DA1-B5EB-9E7EABC32B6C}"/>
            </a:ext>
          </a:extLst>
        </xdr:cNvPr>
        <xdr:cNvSpPr txBox="1"/>
      </xdr:nvSpPr>
      <xdr:spPr>
        <a:xfrm>
          <a:off x="19242" y="397677"/>
          <a:ext cx="2007627" cy="218080"/>
        </a:xfrm>
        <a:prstGeom prst="rect">
          <a:avLst/>
        </a:prstGeom>
        <a:solidFill>
          <a:schemeClr val="accent6">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i-FI" sz="1100">
              <a:solidFill>
                <a:schemeClr val="bg1"/>
              </a:solidFill>
            </a:rPr>
            <a:t>LUE OHJEET ENNEN KÄYTTÖÄ</a:t>
          </a:r>
        </a:p>
      </xdr:txBody>
    </xdr:sp>
    <xdr:clientData/>
  </xdr:twoCellAnchor>
  <xdr:twoCellAnchor editAs="oneCell">
    <xdr:from>
      <xdr:col>10</xdr:col>
      <xdr:colOff>492606</xdr:colOff>
      <xdr:row>0</xdr:row>
      <xdr:rowOff>51205</xdr:rowOff>
    </xdr:from>
    <xdr:to>
      <xdr:col>10</xdr:col>
      <xdr:colOff>1189181</xdr:colOff>
      <xdr:row>0</xdr:row>
      <xdr:rowOff>284401</xdr:rowOff>
    </xdr:to>
    <xdr:pic>
      <xdr:nvPicPr>
        <xdr:cNvPr id="6" name="Kuva 5" descr="Oulu - Oulun kaupunki">
          <a:extLst>
            <a:ext uri="{FF2B5EF4-FFF2-40B4-BE49-F238E27FC236}">
              <a16:creationId xmlns:a16="http://schemas.microsoft.com/office/drawing/2014/main" id="{167502C8-97C4-4A73-D651-38CB04BE3858}"/>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335212" y="51205"/>
          <a:ext cx="696575" cy="233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89733</xdr:colOff>
      <xdr:row>6</xdr:row>
      <xdr:rowOff>6843</xdr:rowOff>
    </xdr:from>
    <xdr:to>
      <xdr:col>18</xdr:col>
      <xdr:colOff>250823</xdr:colOff>
      <xdr:row>13</xdr:row>
      <xdr:rowOff>153143</xdr:rowOff>
    </xdr:to>
    <xdr:pic>
      <xdr:nvPicPr>
        <xdr:cNvPr id="2" name="Kuva 1">
          <a:extLst>
            <a:ext uri="{FF2B5EF4-FFF2-40B4-BE49-F238E27FC236}">
              <a16:creationId xmlns:a16="http://schemas.microsoft.com/office/drawing/2014/main" id="{CE787D47-2069-4018-BE9C-A56532E0FBA6}"/>
            </a:ext>
          </a:extLst>
        </xdr:cNvPr>
        <xdr:cNvPicPr>
          <a:picLocks noChangeAspect="1"/>
        </xdr:cNvPicPr>
      </xdr:nvPicPr>
      <xdr:blipFill>
        <a:blip xmlns:r="http://schemas.openxmlformats.org/officeDocument/2006/relationships" r:embed="rId1"/>
        <a:stretch>
          <a:fillRect/>
        </a:stretch>
      </xdr:blipFill>
      <xdr:spPr>
        <a:xfrm>
          <a:off x="9767133" y="1295893"/>
          <a:ext cx="3818690" cy="143535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68280</xdr:colOff>
      <xdr:row>9</xdr:row>
      <xdr:rowOff>177526</xdr:rowOff>
    </xdr:from>
    <xdr:to>
      <xdr:col>3</xdr:col>
      <xdr:colOff>1362697</xdr:colOff>
      <xdr:row>23</xdr:row>
      <xdr:rowOff>100372</xdr:rowOff>
    </xdr:to>
    <xdr:pic>
      <xdr:nvPicPr>
        <xdr:cNvPr id="2" name="Kuva 1">
          <a:extLst>
            <a:ext uri="{FF2B5EF4-FFF2-40B4-BE49-F238E27FC236}">
              <a16:creationId xmlns:a16="http://schemas.microsoft.com/office/drawing/2014/main" id="{EA3BD5F4-204A-4867-A020-2440DD6337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280" y="1918655"/>
          <a:ext cx="3731998" cy="25038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11</xdr:row>
      <xdr:rowOff>20483</xdr:rowOff>
    </xdr:from>
    <xdr:to>
      <xdr:col>14</xdr:col>
      <xdr:colOff>298161</xdr:colOff>
      <xdr:row>33</xdr:row>
      <xdr:rowOff>116413</xdr:rowOff>
    </xdr:to>
    <xdr:pic>
      <xdr:nvPicPr>
        <xdr:cNvPr id="3" name="Kuva 2">
          <a:extLst>
            <a:ext uri="{FF2B5EF4-FFF2-40B4-BE49-F238E27FC236}">
              <a16:creationId xmlns:a16="http://schemas.microsoft.com/office/drawing/2014/main" id="{D218F759-1518-4A21-A5B9-A4A68A8215F2}"/>
            </a:ext>
          </a:extLst>
        </xdr:cNvPr>
        <xdr:cNvPicPr>
          <a:picLocks noChangeAspect="1"/>
        </xdr:cNvPicPr>
      </xdr:nvPicPr>
      <xdr:blipFill>
        <a:blip xmlns:r="http://schemas.openxmlformats.org/officeDocument/2006/relationships" r:embed="rId2"/>
        <a:stretch>
          <a:fillRect/>
        </a:stretch>
      </xdr:blipFill>
      <xdr:spPr>
        <a:xfrm>
          <a:off x="5045860" y="2130322"/>
          <a:ext cx="7474344" cy="4151736"/>
        </a:xfrm>
        <a:prstGeom prst="rect">
          <a:avLst/>
        </a:prstGeom>
      </xdr:spPr>
    </xdr:pic>
    <xdr:clientData/>
  </xdr:twoCellAnchor>
  <xdr:twoCellAnchor editAs="oneCell">
    <xdr:from>
      <xdr:col>13</xdr:col>
      <xdr:colOff>448370</xdr:colOff>
      <xdr:row>0</xdr:row>
      <xdr:rowOff>109247</xdr:rowOff>
    </xdr:from>
    <xdr:to>
      <xdr:col>14</xdr:col>
      <xdr:colOff>174217</xdr:colOff>
      <xdr:row>1</xdr:row>
      <xdr:rowOff>81196</xdr:rowOff>
    </xdr:to>
    <xdr:pic>
      <xdr:nvPicPr>
        <xdr:cNvPr id="5" name="Kuva 4">
          <a:extLst>
            <a:ext uri="{FF2B5EF4-FFF2-40B4-BE49-F238E27FC236}">
              <a16:creationId xmlns:a16="http://schemas.microsoft.com/office/drawing/2014/main" id="{9A3FBB34-5E67-464D-A1B8-3C61F8FF524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062725" y="109247"/>
          <a:ext cx="333535" cy="2382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5</xdr:row>
      <xdr:rowOff>107950</xdr:rowOff>
    </xdr:from>
    <xdr:to>
      <xdr:col>9</xdr:col>
      <xdr:colOff>6350</xdr:colOff>
      <xdr:row>43</xdr:row>
      <xdr:rowOff>6350</xdr:rowOff>
    </xdr:to>
    <xdr:pic>
      <xdr:nvPicPr>
        <xdr:cNvPr id="2" name="Kuva 1">
          <a:extLst>
            <a:ext uri="{FF2B5EF4-FFF2-40B4-BE49-F238E27FC236}">
              <a16:creationId xmlns:a16="http://schemas.microsoft.com/office/drawing/2014/main" id="{483ACFE4-55ED-41FA-9FAD-04E274AD8A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123950"/>
          <a:ext cx="5886450" cy="6896100"/>
        </a:xfrm>
        <a:prstGeom prst="rect">
          <a:avLst/>
        </a:prstGeom>
        <a:noFill/>
        <a:ln w="1905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xdr:colOff>
      <xdr:row>5</xdr:row>
      <xdr:rowOff>101600</xdr:rowOff>
    </xdr:from>
    <xdr:to>
      <xdr:col>19</xdr:col>
      <xdr:colOff>152400</xdr:colOff>
      <xdr:row>42</xdr:row>
      <xdr:rowOff>158750</xdr:rowOff>
    </xdr:to>
    <xdr:pic>
      <xdr:nvPicPr>
        <xdr:cNvPr id="3" name="Kuva 2">
          <a:extLst>
            <a:ext uri="{FF2B5EF4-FFF2-40B4-BE49-F238E27FC236}">
              <a16:creationId xmlns:a16="http://schemas.microsoft.com/office/drawing/2014/main" id="{1F2E129E-9715-4CEF-9953-565B7EC6D8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23050" y="1117600"/>
          <a:ext cx="5581650" cy="6870700"/>
        </a:xfrm>
        <a:prstGeom prst="rect">
          <a:avLst/>
        </a:prstGeom>
        <a:noFill/>
        <a:ln w="1905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406400</xdr:colOff>
      <xdr:row>7</xdr:row>
      <xdr:rowOff>165100</xdr:rowOff>
    </xdr:from>
    <xdr:to>
      <xdr:col>18</xdr:col>
      <xdr:colOff>25400</xdr:colOff>
      <xdr:row>10</xdr:row>
      <xdr:rowOff>95250</xdr:rowOff>
    </xdr:to>
    <xdr:sp macro="" textlink="">
      <xdr:nvSpPr>
        <xdr:cNvPr id="4" name="Tekstiruutu 3">
          <a:extLst>
            <a:ext uri="{FF2B5EF4-FFF2-40B4-BE49-F238E27FC236}">
              <a16:creationId xmlns:a16="http://schemas.microsoft.com/office/drawing/2014/main" id="{AE74A94E-F294-44CB-862A-300FEFD682B5}"/>
            </a:ext>
          </a:extLst>
        </xdr:cNvPr>
        <xdr:cNvSpPr txBox="1"/>
      </xdr:nvSpPr>
      <xdr:spPr>
        <a:xfrm>
          <a:off x="10020300" y="1549400"/>
          <a:ext cx="1447800" cy="48260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00">
              <a:solidFill>
                <a:schemeClr val="bg1"/>
              </a:solidFill>
            </a:rPr>
            <a:t>Pohjan päälle ajetaan työkoneella</a:t>
          </a:r>
        </a:p>
      </xdr:txBody>
    </xdr:sp>
    <xdr:clientData/>
  </xdr:twoCellAnchor>
  <xdr:twoCellAnchor>
    <xdr:from>
      <xdr:col>15</xdr:col>
      <xdr:colOff>527050</xdr:colOff>
      <xdr:row>10</xdr:row>
      <xdr:rowOff>88900</xdr:rowOff>
    </xdr:from>
    <xdr:to>
      <xdr:col>16</xdr:col>
      <xdr:colOff>69850</xdr:colOff>
      <xdr:row>13</xdr:row>
      <xdr:rowOff>6350</xdr:rowOff>
    </xdr:to>
    <xdr:cxnSp macro="">
      <xdr:nvCxnSpPr>
        <xdr:cNvPr id="6" name="Suora nuoliyhdysviiva 5">
          <a:extLst>
            <a:ext uri="{FF2B5EF4-FFF2-40B4-BE49-F238E27FC236}">
              <a16:creationId xmlns:a16="http://schemas.microsoft.com/office/drawing/2014/main" id="{90ED3C99-331C-4BE8-BFE4-14833CC1A504}"/>
            </a:ext>
          </a:extLst>
        </xdr:cNvPr>
        <xdr:cNvCxnSpPr/>
      </xdr:nvCxnSpPr>
      <xdr:spPr>
        <a:xfrm flipH="1">
          <a:off x="10140950" y="2025650"/>
          <a:ext cx="152400" cy="46990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520700</xdr:colOff>
      <xdr:row>10</xdr:row>
      <xdr:rowOff>95250</xdr:rowOff>
    </xdr:from>
    <xdr:to>
      <xdr:col>16</xdr:col>
      <xdr:colOff>603250</xdr:colOff>
      <xdr:row>13</xdr:row>
      <xdr:rowOff>6350</xdr:rowOff>
    </xdr:to>
    <xdr:cxnSp macro="">
      <xdr:nvCxnSpPr>
        <xdr:cNvPr id="7" name="Suora nuoliyhdysviiva 6">
          <a:extLst>
            <a:ext uri="{FF2B5EF4-FFF2-40B4-BE49-F238E27FC236}">
              <a16:creationId xmlns:a16="http://schemas.microsoft.com/office/drawing/2014/main" id="{EB691A4A-D1DF-45AF-B9B1-D8DDC248F8C2}"/>
            </a:ext>
          </a:extLst>
        </xdr:cNvPr>
        <xdr:cNvCxnSpPr>
          <a:stCxn id="4" idx="2"/>
        </xdr:cNvCxnSpPr>
      </xdr:nvCxnSpPr>
      <xdr:spPr>
        <a:xfrm>
          <a:off x="10744200" y="2032000"/>
          <a:ext cx="82550" cy="46355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374650</xdr:colOff>
      <xdr:row>9</xdr:row>
      <xdr:rowOff>38100</xdr:rowOff>
    </xdr:from>
    <xdr:to>
      <xdr:col>15</xdr:col>
      <xdr:colOff>406400</xdr:colOff>
      <xdr:row>12</xdr:row>
      <xdr:rowOff>31750</xdr:rowOff>
    </xdr:to>
    <xdr:cxnSp macro="">
      <xdr:nvCxnSpPr>
        <xdr:cNvPr id="11" name="Suora nuoliyhdysviiva 10">
          <a:extLst>
            <a:ext uri="{FF2B5EF4-FFF2-40B4-BE49-F238E27FC236}">
              <a16:creationId xmlns:a16="http://schemas.microsoft.com/office/drawing/2014/main" id="{EDE23E8D-A9D3-408E-85CB-B29BDB589AD6}"/>
            </a:ext>
          </a:extLst>
        </xdr:cNvPr>
        <xdr:cNvCxnSpPr>
          <a:stCxn id="4" idx="1"/>
        </xdr:cNvCxnSpPr>
      </xdr:nvCxnSpPr>
      <xdr:spPr>
        <a:xfrm flipH="1">
          <a:off x="8159750" y="1790700"/>
          <a:ext cx="1860550" cy="54610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82550</xdr:colOff>
      <xdr:row>20</xdr:row>
      <xdr:rowOff>171450</xdr:rowOff>
    </xdr:from>
    <xdr:to>
      <xdr:col>16</xdr:col>
      <xdr:colOff>450850</xdr:colOff>
      <xdr:row>23</xdr:row>
      <xdr:rowOff>44450</xdr:rowOff>
    </xdr:to>
    <xdr:sp macro="" textlink="">
      <xdr:nvSpPr>
        <xdr:cNvPr id="16" name="Tekstiruutu 15">
          <a:extLst>
            <a:ext uri="{FF2B5EF4-FFF2-40B4-BE49-F238E27FC236}">
              <a16:creationId xmlns:a16="http://schemas.microsoft.com/office/drawing/2014/main" id="{2C0372DB-37F6-4DAD-B75B-339B945AE4C9}"/>
            </a:ext>
          </a:extLst>
        </xdr:cNvPr>
        <xdr:cNvSpPr txBox="1"/>
      </xdr:nvSpPr>
      <xdr:spPr>
        <a:xfrm>
          <a:off x="9086850" y="3949700"/>
          <a:ext cx="1587500" cy="42545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00">
              <a:solidFill>
                <a:schemeClr val="bg1"/>
              </a:solidFill>
            </a:rPr>
            <a:t>Käytetäänkö käytännössä koko aluetta lumitilana?</a:t>
          </a:r>
        </a:p>
      </xdr:txBody>
    </xdr:sp>
    <xdr:clientData/>
  </xdr:twoCellAnchor>
  <xdr:twoCellAnchor>
    <xdr:from>
      <xdr:col>13</xdr:col>
      <xdr:colOff>438150</xdr:colOff>
      <xdr:row>23</xdr:row>
      <xdr:rowOff>6350</xdr:rowOff>
    </xdr:from>
    <xdr:to>
      <xdr:col>14</xdr:col>
      <xdr:colOff>95250</xdr:colOff>
      <xdr:row>24</xdr:row>
      <xdr:rowOff>88900</xdr:rowOff>
    </xdr:to>
    <xdr:cxnSp macro="">
      <xdr:nvCxnSpPr>
        <xdr:cNvPr id="17" name="Suora nuoliyhdysviiva 16">
          <a:extLst>
            <a:ext uri="{FF2B5EF4-FFF2-40B4-BE49-F238E27FC236}">
              <a16:creationId xmlns:a16="http://schemas.microsoft.com/office/drawing/2014/main" id="{D00EB2E5-77D0-492B-B123-FF444E9A73FE}"/>
            </a:ext>
          </a:extLst>
        </xdr:cNvPr>
        <xdr:cNvCxnSpPr/>
      </xdr:nvCxnSpPr>
      <xdr:spPr>
        <a:xfrm flipH="1">
          <a:off x="8832850" y="4337050"/>
          <a:ext cx="266700" cy="26670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266700</xdr:colOff>
      <xdr:row>23</xdr:row>
      <xdr:rowOff>44450</xdr:rowOff>
    </xdr:from>
    <xdr:to>
      <xdr:col>15</xdr:col>
      <xdr:colOff>311150</xdr:colOff>
      <xdr:row>27</xdr:row>
      <xdr:rowOff>69850</xdr:rowOff>
    </xdr:to>
    <xdr:cxnSp macro="">
      <xdr:nvCxnSpPr>
        <xdr:cNvPr id="20" name="Suora nuoliyhdysviiva 19">
          <a:extLst>
            <a:ext uri="{FF2B5EF4-FFF2-40B4-BE49-F238E27FC236}">
              <a16:creationId xmlns:a16="http://schemas.microsoft.com/office/drawing/2014/main" id="{1B7D1335-025A-43FC-A99C-D3CD9122B30B}"/>
            </a:ext>
          </a:extLst>
        </xdr:cNvPr>
        <xdr:cNvCxnSpPr>
          <a:stCxn id="16" idx="2"/>
        </xdr:cNvCxnSpPr>
      </xdr:nvCxnSpPr>
      <xdr:spPr>
        <a:xfrm>
          <a:off x="9880600" y="4375150"/>
          <a:ext cx="44450" cy="76200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18</xdr:col>
      <xdr:colOff>214348</xdr:colOff>
      <xdr:row>0</xdr:row>
      <xdr:rowOff>25400</xdr:rowOff>
    </xdr:from>
    <xdr:to>
      <xdr:col>18</xdr:col>
      <xdr:colOff>547883</xdr:colOff>
      <xdr:row>0</xdr:row>
      <xdr:rowOff>263639</xdr:rowOff>
    </xdr:to>
    <xdr:pic>
      <xdr:nvPicPr>
        <xdr:cNvPr id="13" name="Kuva 12">
          <a:extLst>
            <a:ext uri="{FF2B5EF4-FFF2-40B4-BE49-F238E27FC236}">
              <a16:creationId xmlns:a16="http://schemas.microsoft.com/office/drawing/2014/main" id="{F699EFD5-FE0C-43A5-B798-56851324B2E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636728" y="25400"/>
          <a:ext cx="333535" cy="23823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0DFB003-D94C-4485-8798-48EE232B5E92}" name="Taulukko2" displayName="Taulukko2" ref="G5:K9" totalsRowShown="0">
  <autoFilter ref="G5:K9" xr:uid="{044FCFF9-8037-408B-B5E4-ACE6932C2913}">
    <filterColumn colId="0" hiddenButton="1"/>
    <filterColumn colId="1" hiddenButton="1"/>
    <filterColumn colId="2" hiddenButton="1"/>
    <filterColumn colId="3" hiddenButton="1"/>
    <filterColumn colId="4" hiddenButton="1"/>
  </autoFilter>
  <tableColumns count="5">
    <tableColumn id="1" xr3:uid="{C85188DB-1598-491D-A1AE-68AA1E6C5A83}" name="Lumikauhamalli"/>
    <tableColumn id="2" xr3:uid="{2843A02D-2A06-4B04-9CAF-A384E614013D}" name="Tilavuus (litraa)" dataDxfId="8"/>
    <tableColumn id="3" xr3:uid="{74B5A7FC-AC22-4FE4-9B41-6E2CB6F81E7E}" name="Työleveys (mm)" dataDxfId="7"/>
    <tableColumn id="4" xr3:uid="{96AD8194-3C7F-47AA-B408-404D0DA4B992}" name="Paino (kg)" dataDxfId="6"/>
    <tableColumn id="5" xr3:uid="{94016D06-4F55-4DB0-9993-378C542A536E}" name="Willen malli" dataDxfId="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43CC13D-C511-434A-8EBB-70A2313AC0A0}" name="Taulukko3" displayName="Taulukko3" ref="A5:E9" totalsRowShown="0">
  <autoFilter ref="A5:E9" xr:uid="{B03445E1-D121-4476-9072-B40CB28766C6}">
    <filterColumn colId="0" hiddenButton="1"/>
    <filterColumn colId="1" hiddenButton="1"/>
    <filterColumn colId="2" hiddenButton="1"/>
    <filterColumn colId="3" hiddenButton="1"/>
    <filterColumn colId="4" hiddenButton="1"/>
  </autoFilter>
  <tableColumns count="5">
    <tableColumn id="1" xr3:uid="{AD4F8545-C671-402A-B514-19A089CF9615}" name="Malli" dataDxfId="4"/>
    <tableColumn id="2" xr3:uid="{18D38805-A2F9-435E-922C-68FCB65F09A0}" name="Leveys (mm)" dataDxfId="3"/>
    <tableColumn id="3" xr3:uid="{3C7ABF03-FC23-48E7-8EF7-75575BF5EC6B}" name="Pituus (mm)" dataDxfId="2"/>
    <tableColumn id="4" xr3:uid="{2E3C81B1-8F4D-40DC-B986-8202F4B09560}" name="Nostokorkeus (mm) " dataDxfId="1"/>
    <tableColumn id="5" xr3:uid="{02042756-9026-4B52-B317-5289E676F9DD}" name="Kääntösäde (mm)" dataDxfId="0"/>
  </tableColumns>
  <tableStyleInfo name="TableStyleMedium2" showFirstColumn="0" showLastColumn="0" showRowStripes="1"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C3290-AA8E-452D-8A4D-306D011C34C3}">
  <dimension ref="A1:U41"/>
  <sheetViews>
    <sheetView tabSelected="1" zoomScale="99" zoomScaleNormal="99" workbookViewId="0">
      <pane ySplit="1" topLeftCell="A8" activePane="bottomLeft" state="frozen"/>
      <selection pane="bottomLeft" activeCell="D9" sqref="D9"/>
    </sheetView>
  </sheetViews>
  <sheetFormatPr defaultRowHeight="15" x14ac:dyDescent="0.25"/>
  <cols>
    <col min="1" max="1" width="15.28515625" customWidth="1"/>
    <col min="2" max="2" width="6.28515625" customWidth="1"/>
    <col min="3" max="3" width="7.28515625" customWidth="1"/>
    <col min="4" max="5" width="8.28515625" customWidth="1"/>
    <col min="6" max="6" width="8.5703125" customWidth="1"/>
    <col min="7" max="7" width="17.7109375" customWidth="1"/>
    <col min="8" max="8" width="13.28515625" customWidth="1"/>
    <col min="9" max="9" width="13.140625" customWidth="1"/>
    <col min="10" max="10" width="2" customWidth="1"/>
    <col min="11" max="11" width="27" customWidth="1"/>
    <col min="12" max="12" width="6.28515625" customWidth="1"/>
    <col min="13" max="13" width="19.7109375" customWidth="1"/>
    <col min="14" max="14" width="1.85546875" customWidth="1"/>
    <col min="21" max="21" width="9.7109375" customWidth="1"/>
  </cols>
  <sheetData>
    <row r="1" spans="1:21" ht="23.25" x14ac:dyDescent="0.35">
      <c r="A1" s="21" t="s">
        <v>0</v>
      </c>
      <c r="H1" t="s">
        <v>84</v>
      </c>
      <c r="I1" s="49">
        <v>45055</v>
      </c>
    </row>
    <row r="2" spans="1:21" ht="4.1500000000000004" customHeight="1" x14ac:dyDescent="0.25"/>
    <row r="3" spans="1:21" ht="63.4" customHeight="1" x14ac:dyDescent="0.25">
      <c r="A3" s="58" t="s">
        <v>77</v>
      </c>
      <c r="B3" s="59"/>
      <c r="C3" s="59"/>
      <c r="D3" s="59"/>
      <c r="E3" s="59"/>
      <c r="F3" s="59"/>
      <c r="G3" s="59"/>
      <c r="H3" s="59"/>
      <c r="I3" s="59"/>
      <c r="K3" s="67" t="s">
        <v>66</v>
      </c>
      <c r="O3" s="60"/>
      <c r="P3" s="61"/>
      <c r="Q3" s="61"/>
      <c r="R3" s="61"/>
      <c r="S3" s="61"/>
      <c r="T3" s="61"/>
      <c r="U3" s="61"/>
    </row>
    <row r="4" spans="1:21" ht="7.9" customHeight="1" x14ac:dyDescent="0.25">
      <c r="A4" s="10"/>
      <c r="B4" s="11"/>
      <c r="C4" s="11"/>
      <c r="D4" s="11"/>
      <c r="E4" s="11"/>
      <c r="F4" s="11"/>
      <c r="G4" s="11"/>
      <c r="H4" s="11"/>
      <c r="I4" s="11"/>
      <c r="K4" s="67"/>
      <c r="O4" s="10"/>
      <c r="P4" s="11"/>
      <c r="Q4" s="11"/>
      <c r="R4" s="11"/>
      <c r="S4" s="11"/>
      <c r="T4" s="11"/>
      <c r="U4" s="11"/>
    </row>
    <row r="5" spans="1:21" ht="70.150000000000006" customHeight="1" x14ac:dyDescent="0.25">
      <c r="A5" s="62" t="s">
        <v>76</v>
      </c>
      <c r="B5" s="63"/>
      <c r="C5" s="63"/>
      <c r="D5" s="63"/>
      <c r="E5" s="63"/>
      <c r="F5" s="63"/>
      <c r="G5" s="63"/>
      <c r="H5" s="63"/>
      <c r="I5" s="63"/>
      <c r="K5" s="67"/>
      <c r="M5" s="9"/>
      <c r="O5" s="10"/>
      <c r="P5" s="11"/>
      <c r="Q5" s="11"/>
      <c r="R5" s="11"/>
      <c r="S5" s="11"/>
      <c r="T5" s="11"/>
      <c r="U5" s="11"/>
    </row>
    <row r="6" spans="1:21" ht="7.5" customHeight="1" thickBot="1" x14ac:dyDescent="0.3"/>
    <row r="7" spans="1:21" ht="86.45" customHeight="1" thickBot="1" x14ac:dyDescent="0.3">
      <c r="A7" s="64" t="s">
        <v>78</v>
      </c>
      <c r="B7" s="65"/>
      <c r="C7" s="65"/>
      <c r="D7" s="65"/>
      <c r="E7" s="65"/>
      <c r="F7" s="65"/>
      <c r="G7" s="65"/>
      <c r="H7" s="65"/>
      <c r="I7" s="66"/>
      <c r="K7" s="33" t="s">
        <v>60</v>
      </c>
    </row>
    <row r="8" spans="1:21" ht="15.75" thickBot="1" x14ac:dyDescent="0.3"/>
    <row r="9" spans="1:21" ht="15.75" thickBot="1" x14ac:dyDescent="0.3">
      <c r="A9" s="68" t="s">
        <v>75</v>
      </c>
      <c r="B9" s="69"/>
      <c r="C9" s="69"/>
      <c r="D9" s="53">
        <v>0.6</v>
      </c>
      <c r="E9" s="54" t="s">
        <v>87</v>
      </c>
    </row>
    <row r="10" spans="1:21" ht="15.75" thickBot="1" x14ac:dyDescent="0.3">
      <c r="A10" s="56" t="s">
        <v>34</v>
      </c>
      <c r="B10" s="57"/>
      <c r="C10" s="57"/>
      <c r="D10" s="48">
        <v>17415</v>
      </c>
      <c r="E10" s="13" t="s">
        <v>85</v>
      </c>
      <c r="F10" s="12"/>
      <c r="G10" s="12"/>
      <c r="H10" s="12"/>
      <c r="I10" s="12"/>
    </row>
    <row r="11" spans="1:21" x14ac:dyDescent="0.25">
      <c r="A11" s="24"/>
      <c r="B11" s="24"/>
      <c r="C11" s="24"/>
      <c r="D11" s="12"/>
      <c r="E11" s="13"/>
      <c r="F11" s="12"/>
      <c r="G11" s="12"/>
      <c r="H11" s="12"/>
      <c r="I11" s="12"/>
    </row>
    <row r="12" spans="1:21" x14ac:dyDescent="0.25">
      <c r="B12" s="15" t="s">
        <v>86</v>
      </c>
      <c r="C12" s="1"/>
      <c r="G12" s="55" t="s">
        <v>61</v>
      </c>
      <c r="H12" s="55"/>
      <c r="K12" s="31"/>
      <c r="M12" s="31"/>
    </row>
    <row r="13" spans="1:21" ht="49.15" customHeight="1" x14ac:dyDescent="0.25">
      <c r="A13" s="7"/>
      <c r="B13" s="28" t="s">
        <v>32</v>
      </c>
      <c r="C13" s="28" t="s">
        <v>29</v>
      </c>
      <c r="D13" s="29" t="s">
        <v>11</v>
      </c>
      <c r="E13" s="29" t="s">
        <v>33</v>
      </c>
      <c r="F13" s="29" t="s">
        <v>36</v>
      </c>
      <c r="G13" s="35" t="s">
        <v>64</v>
      </c>
      <c r="H13" s="35" t="s">
        <v>63</v>
      </c>
      <c r="I13" s="34" t="s">
        <v>72</v>
      </c>
    </row>
    <row r="14" spans="1:21" x14ac:dyDescent="0.25">
      <c r="A14" s="8" t="s">
        <v>1</v>
      </c>
      <c r="B14" s="46">
        <v>86</v>
      </c>
      <c r="C14" s="47">
        <v>12</v>
      </c>
      <c r="D14" s="16">
        <f>Laskentataulu2!E6</f>
        <v>3.7</v>
      </c>
      <c r="E14" s="16">
        <f>B14*C14</f>
        <v>1032</v>
      </c>
      <c r="F14" s="16">
        <f>Laskentataulu2!K6</f>
        <v>2064.5752090000001</v>
      </c>
      <c r="G14" s="27" t="str">
        <f>IF(C14&gt;=4.6,"2 syvyyssuunnassa","-")</f>
        <v>2 syvyyssuunnassa</v>
      </c>
      <c r="H14" s="27" t="str">
        <f>IF(C14&gt;9.2,"Vaurioriski!","-")</f>
        <v>Vaurioriski!</v>
      </c>
      <c r="I14" s="25">
        <f>F34-D10*(Laskentataulu2!B3/5)</f>
        <v>-25.224790999999641</v>
      </c>
    </row>
    <row r="15" spans="1:21" x14ac:dyDescent="0.25">
      <c r="A15" s="8" t="s">
        <v>2</v>
      </c>
      <c r="B15" s="46"/>
      <c r="C15" s="47"/>
      <c r="D15" s="16">
        <f>Laskentataulu2!E7</f>
        <v>0</v>
      </c>
      <c r="E15" s="16">
        <f>B15*C15</f>
        <v>0</v>
      </c>
      <c r="F15" s="16">
        <f>Laskentataulu2!K7</f>
        <v>0</v>
      </c>
      <c r="G15" s="27" t="str">
        <f t="shared" ref="G15:G33" si="0">IF(C15&gt;=4.6,"2 syvyyssuunnassa","-")</f>
        <v>-</v>
      </c>
      <c r="H15" s="27" t="str">
        <f t="shared" ref="H15:H33" si="1">IF(C15&gt;9.2,"Vaurioriski!","-")</f>
        <v>-</v>
      </c>
      <c r="I15" s="26" t="str">
        <f>IF(I14&gt;0,"RIITTÄÄ","EI RIITÄ")</f>
        <v>EI RIITÄ</v>
      </c>
    </row>
    <row r="16" spans="1:21" x14ac:dyDescent="0.25">
      <c r="A16" s="8" t="s">
        <v>3</v>
      </c>
      <c r="B16" s="46"/>
      <c r="C16" s="47"/>
      <c r="D16" s="16">
        <f>Laskentataulu2!E8</f>
        <v>0</v>
      </c>
      <c r="E16" s="16">
        <f t="shared" ref="E16:E33" si="2">B16*C16</f>
        <v>0</v>
      </c>
      <c r="F16" s="16">
        <f>Laskentataulu2!K8</f>
        <v>0</v>
      </c>
      <c r="G16" s="27" t="str">
        <f t="shared" si="0"/>
        <v>-</v>
      </c>
      <c r="H16" s="27" t="str">
        <f t="shared" si="1"/>
        <v>-</v>
      </c>
      <c r="I16" s="19" t="str">
        <f>IF(I14&lt;=0,"LISÄÄ KASA","")</f>
        <v>LISÄÄ KASA</v>
      </c>
    </row>
    <row r="17" spans="1:15" x14ac:dyDescent="0.25">
      <c r="A17" s="8" t="s">
        <v>4</v>
      </c>
      <c r="B17" s="46"/>
      <c r="C17" s="47"/>
      <c r="D17" s="16">
        <f>Laskentataulu2!E9</f>
        <v>0</v>
      </c>
      <c r="E17" s="16">
        <f t="shared" si="2"/>
        <v>0</v>
      </c>
      <c r="F17" s="16">
        <f>Laskentataulu2!K9</f>
        <v>0</v>
      </c>
      <c r="G17" s="27" t="str">
        <f t="shared" si="0"/>
        <v>-</v>
      </c>
      <c r="H17" s="27" t="str">
        <f t="shared" si="1"/>
        <v>-</v>
      </c>
    </row>
    <row r="18" spans="1:15" x14ac:dyDescent="0.25">
      <c r="A18" s="8" t="s">
        <v>5</v>
      </c>
      <c r="B18" s="46"/>
      <c r="C18" s="47"/>
      <c r="D18" s="16">
        <f>Laskentataulu2!E10</f>
        <v>0</v>
      </c>
      <c r="E18" s="16">
        <f t="shared" si="2"/>
        <v>0</v>
      </c>
      <c r="F18" s="16">
        <f>Laskentataulu2!K10</f>
        <v>0</v>
      </c>
      <c r="G18" s="27" t="str">
        <f t="shared" si="0"/>
        <v>-</v>
      </c>
      <c r="H18" s="27" t="str">
        <f t="shared" si="1"/>
        <v>-</v>
      </c>
    </row>
    <row r="19" spans="1:15" x14ac:dyDescent="0.25">
      <c r="A19" s="8" t="s">
        <v>6</v>
      </c>
      <c r="B19" s="46"/>
      <c r="C19" s="47"/>
      <c r="D19" s="16">
        <f>Laskentataulu2!E11</f>
        <v>0</v>
      </c>
      <c r="E19" s="16">
        <f t="shared" si="2"/>
        <v>0</v>
      </c>
      <c r="F19" s="16">
        <f>Laskentataulu2!K11</f>
        <v>0</v>
      </c>
      <c r="G19" s="27" t="str">
        <f t="shared" si="0"/>
        <v>-</v>
      </c>
      <c r="H19" s="27" t="str">
        <f t="shared" si="1"/>
        <v>-</v>
      </c>
    </row>
    <row r="20" spans="1:15" x14ac:dyDescent="0.25">
      <c r="A20" s="8" t="s">
        <v>7</v>
      </c>
      <c r="B20" s="46"/>
      <c r="C20" s="47"/>
      <c r="D20" s="16">
        <f>Laskentataulu2!E12</f>
        <v>0</v>
      </c>
      <c r="E20" s="16">
        <f t="shared" si="2"/>
        <v>0</v>
      </c>
      <c r="F20" s="16">
        <f>Laskentataulu2!K12</f>
        <v>0</v>
      </c>
      <c r="G20" s="27" t="str">
        <f t="shared" si="0"/>
        <v>-</v>
      </c>
      <c r="H20" s="27" t="str">
        <f t="shared" si="1"/>
        <v>-</v>
      </c>
      <c r="K20" s="36" t="s">
        <v>59</v>
      </c>
    </row>
    <row r="21" spans="1:15" x14ac:dyDescent="0.25">
      <c r="A21" s="8" t="s">
        <v>8</v>
      </c>
      <c r="B21" s="46"/>
      <c r="C21" s="47"/>
      <c r="D21" s="16">
        <f>Laskentataulu2!E13</f>
        <v>0</v>
      </c>
      <c r="E21" s="16">
        <f t="shared" si="2"/>
        <v>0</v>
      </c>
      <c r="F21" s="16">
        <f>Laskentataulu2!K13</f>
        <v>0</v>
      </c>
      <c r="G21" s="27" t="str">
        <f t="shared" si="0"/>
        <v>-</v>
      </c>
      <c r="H21" s="27" t="str">
        <f t="shared" si="1"/>
        <v>-</v>
      </c>
      <c r="K21" s="36"/>
    </row>
    <row r="22" spans="1:15" x14ac:dyDescent="0.25">
      <c r="A22" s="8" t="s">
        <v>9</v>
      </c>
      <c r="B22" s="46"/>
      <c r="C22" s="47"/>
      <c r="D22" s="16">
        <f>Laskentataulu2!E14</f>
        <v>0</v>
      </c>
      <c r="E22" s="16">
        <f t="shared" si="2"/>
        <v>0</v>
      </c>
      <c r="F22" s="16">
        <f>Laskentataulu2!K14</f>
        <v>0</v>
      </c>
      <c r="G22" s="27" t="str">
        <f t="shared" si="0"/>
        <v>-</v>
      </c>
      <c r="H22" s="27" t="str">
        <f t="shared" si="1"/>
        <v>-</v>
      </c>
      <c r="K22" s="43" t="s">
        <v>73</v>
      </c>
      <c r="L22" s="37"/>
      <c r="M22" s="37"/>
      <c r="N22" s="37"/>
      <c r="O22" s="38"/>
    </row>
    <row r="23" spans="1:15" x14ac:dyDescent="0.25">
      <c r="A23" s="8" t="s">
        <v>10</v>
      </c>
      <c r="B23" s="46"/>
      <c r="C23" s="47"/>
      <c r="D23" s="16">
        <f>Laskentataulu2!E15</f>
        <v>0</v>
      </c>
      <c r="E23" s="16">
        <f t="shared" si="2"/>
        <v>0</v>
      </c>
      <c r="F23" s="16">
        <f>Laskentataulu2!K15</f>
        <v>0</v>
      </c>
      <c r="G23" s="27" t="str">
        <f t="shared" si="0"/>
        <v>-</v>
      </c>
      <c r="H23" s="27" t="str">
        <f t="shared" si="1"/>
        <v>-</v>
      </c>
      <c r="K23" s="44" t="s">
        <v>13</v>
      </c>
      <c r="L23" s="23"/>
      <c r="M23" s="23"/>
      <c r="N23" s="23"/>
      <c r="O23" s="40"/>
    </row>
    <row r="24" spans="1:15" x14ac:dyDescent="0.25">
      <c r="A24" s="8" t="s">
        <v>18</v>
      </c>
      <c r="B24" s="46"/>
      <c r="C24" s="47"/>
      <c r="D24" s="16">
        <f>Laskentataulu2!E16</f>
        <v>0</v>
      </c>
      <c r="E24" s="16">
        <f t="shared" si="2"/>
        <v>0</v>
      </c>
      <c r="F24" s="16">
        <f>Laskentataulu2!K16</f>
        <v>0</v>
      </c>
      <c r="G24" s="27" t="str">
        <f t="shared" si="0"/>
        <v>-</v>
      </c>
      <c r="H24" s="27" t="str">
        <f t="shared" si="1"/>
        <v>-</v>
      </c>
      <c r="K24" s="39"/>
      <c r="L24" s="23"/>
      <c r="M24" s="23"/>
      <c r="N24" s="23"/>
      <c r="O24" s="40"/>
    </row>
    <row r="25" spans="1:15" x14ac:dyDescent="0.25">
      <c r="A25" s="8" t="s">
        <v>19</v>
      </c>
      <c r="B25" s="46"/>
      <c r="C25" s="47"/>
      <c r="D25" s="16">
        <f>Laskentataulu2!E17</f>
        <v>0</v>
      </c>
      <c r="E25" s="16">
        <f t="shared" si="2"/>
        <v>0</v>
      </c>
      <c r="F25" s="16">
        <f>Laskentataulu2!K17</f>
        <v>0</v>
      </c>
      <c r="G25" s="27" t="str">
        <f t="shared" si="0"/>
        <v>-</v>
      </c>
      <c r="H25" s="27" t="str">
        <f t="shared" si="1"/>
        <v>-</v>
      </c>
      <c r="K25" s="39"/>
      <c r="L25" s="23"/>
      <c r="M25" s="23"/>
      <c r="N25" s="23"/>
      <c r="O25" s="40"/>
    </row>
    <row r="26" spans="1:15" x14ac:dyDescent="0.25">
      <c r="A26" s="8" t="s">
        <v>20</v>
      </c>
      <c r="B26" s="46"/>
      <c r="C26" s="47"/>
      <c r="D26" s="16">
        <f>Laskentataulu2!E18</f>
        <v>0</v>
      </c>
      <c r="E26" s="16">
        <f t="shared" si="2"/>
        <v>0</v>
      </c>
      <c r="F26" s="16">
        <f>Laskentataulu2!K18</f>
        <v>0</v>
      </c>
      <c r="G26" s="27" t="str">
        <f t="shared" si="0"/>
        <v>-</v>
      </c>
      <c r="H26" s="27" t="str">
        <f t="shared" si="1"/>
        <v>-</v>
      </c>
      <c r="K26" s="39"/>
      <c r="L26" s="23"/>
      <c r="M26" s="23"/>
      <c r="N26" s="23"/>
      <c r="O26" s="40"/>
    </row>
    <row r="27" spans="1:15" x14ac:dyDescent="0.25">
      <c r="A27" s="8" t="s">
        <v>21</v>
      </c>
      <c r="B27" s="46"/>
      <c r="C27" s="47"/>
      <c r="D27" s="16">
        <f>Laskentataulu2!E19</f>
        <v>0</v>
      </c>
      <c r="E27" s="16">
        <f t="shared" si="2"/>
        <v>0</v>
      </c>
      <c r="F27" s="16">
        <f>Laskentataulu2!K19</f>
        <v>0</v>
      </c>
      <c r="G27" s="27" t="str">
        <f t="shared" si="0"/>
        <v>-</v>
      </c>
      <c r="H27" s="27" t="str">
        <f t="shared" si="1"/>
        <v>-</v>
      </c>
      <c r="K27" s="39"/>
      <c r="L27" s="23"/>
      <c r="M27" s="23"/>
      <c r="N27" s="23"/>
      <c r="O27" s="40"/>
    </row>
    <row r="28" spans="1:15" x14ac:dyDescent="0.25">
      <c r="A28" s="8" t="s">
        <v>22</v>
      </c>
      <c r="B28" s="46"/>
      <c r="C28" s="47"/>
      <c r="D28" s="16">
        <f>Laskentataulu2!E20</f>
        <v>0</v>
      </c>
      <c r="E28" s="16">
        <f t="shared" si="2"/>
        <v>0</v>
      </c>
      <c r="F28" s="16">
        <f>Laskentataulu2!K20</f>
        <v>0</v>
      </c>
      <c r="G28" s="27" t="str">
        <f t="shared" si="0"/>
        <v>-</v>
      </c>
      <c r="H28" s="27" t="str">
        <f t="shared" si="1"/>
        <v>-</v>
      </c>
      <c r="K28" s="39"/>
      <c r="L28" s="23"/>
      <c r="M28" s="23"/>
      <c r="N28" s="23"/>
      <c r="O28" s="40"/>
    </row>
    <row r="29" spans="1:15" x14ac:dyDescent="0.25">
      <c r="A29" s="8" t="s">
        <v>24</v>
      </c>
      <c r="B29" s="46"/>
      <c r="C29" s="47"/>
      <c r="D29" s="16">
        <f>Laskentataulu2!E21</f>
        <v>0</v>
      </c>
      <c r="E29" s="16">
        <f t="shared" si="2"/>
        <v>0</v>
      </c>
      <c r="F29" s="16">
        <f>Laskentataulu2!K21</f>
        <v>0</v>
      </c>
      <c r="G29" s="27" t="str">
        <f t="shared" si="0"/>
        <v>-</v>
      </c>
      <c r="H29" s="27" t="str">
        <f t="shared" si="1"/>
        <v>-</v>
      </c>
      <c r="K29" s="39"/>
      <c r="L29" s="23"/>
      <c r="M29" s="23"/>
      <c r="N29" s="23"/>
      <c r="O29" s="40"/>
    </row>
    <row r="30" spans="1:15" x14ac:dyDescent="0.25">
      <c r="A30" s="8" t="s">
        <v>25</v>
      </c>
      <c r="B30" s="46"/>
      <c r="C30" s="47"/>
      <c r="D30" s="16">
        <f>Laskentataulu2!E22</f>
        <v>0</v>
      </c>
      <c r="E30" s="16">
        <f t="shared" si="2"/>
        <v>0</v>
      </c>
      <c r="F30" s="16">
        <f>Laskentataulu2!K22</f>
        <v>0</v>
      </c>
      <c r="G30" s="27" t="str">
        <f t="shared" si="0"/>
        <v>-</v>
      </c>
      <c r="H30" s="27" t="str">
        <f t="shared" si="1"/>
        <v>-</v>
      </c>
      <c r="K30" s="39"/>
      <c r="L30" s="23"/>
      <c r="M30" s="23"/>
      <c r="N30" s="23"/>
      <c r="O30" s="40"/>
    </row>
    <row r="31" spans="1:15" x14ac:dyDescent="0.25">
      <c r="A31" s="8" t="s">
        <v>26</v>
      </c>
      <c r="B31" s="46"/>
      <c r="C31" s="47"/>
      <c r="D31" s="16">
        <f>Laskentataulu2!E23</f>
        <v>0</v>
      </c>
      <c r="E31" s="16">
        <f t="shared" si="2"/>
        <v>0</v>
      </c>
      <c r="F31" s="16">
        <f>Laskentataulu2!K23</f>
        <v>0</v>
      </c>
      <c r="G31" s="27" t="str">
        <f t="shared" si="0"/>
        <v>-</v>
      </c>
      <c r="H31" s="27" t="str">
        <f t="shared" si="1"/>
        <v>-</v>
      </c>
      <c r="K31" s="39"/>
      <c r="L31" s="23"/>
      <c r="M31" s="23"/>
      <c r="N31" s="23"/>
      <c r="O31" s="40"/>
    </row>
    <row r="32" spans="1:15" x14ac:dyDescent="0.25">
      <c r="A32" s="8" t="s">
        <v>27</v>
      </c>
      <c r="B32" s="46"/>
      <c r="C32" s="47"/>
      <c r="D32" s="16">
        <f>Laskentataulu2!E24</f>
        <v>0</v>
      </c>
      <c r="E32" s="16">
        <f t="shared" si="2"/>
        <v>0</v>
      </c>
      <c r="F32" s="16">
        <f>Laskentataulu2!K24</f>
        <v>0</v>
      </c>
      <c r="G32" s="27" t="str">
        <f t="shared" si="0"/>
        <v>-</v>
      </c>
      <c r="H32" s="27" t="str">
        <f t="shared" si="1"/>
        <v>-</v>
      </c>
      <c r="K32" s="39"/>
      <c r="L32" s="23"/>
      <c r="M32" s="23"/>
      <c r="N32" s="23"/>
      <c r="O32" s="40"/>
    </row>
    <row r="33" spans="1:15" x14ac:dyDescent="0.25">
      <c r="A33" s="8" t="s">
        <v>28</v>
      </c>
      <c r="B33" s="46"/>
      <c r="C33" s="47"/>
      <c r="D33" s="16">
        <f>Laskentataulu2!E25</f>
        <v>0</v>
      </c>
      <c r="E33" s="16">
        <f t="shared" si="2"/>
        <v>0</v>
      </c>
      <c r="F33" s="16">
        <f>Laskentataulu2!K25</f>
        <v>0</v>
      </c>
      <c r="G33" s="27" t="str">
        <f t="shared" si="0"/>
        <v>-</v>
      </c>
      <c r="H33" s="27" t="str">
        <f t="shared" si="1"/>
        <v>-</v>
      </c>
      <c r="K33" s="45" t="s">
        <v>79</v>
      </c>
      <c r="L33" s="23"/>
      <c r="M33" s="23"/>
      <c r="N33" s="23"/>
      <c r="O33" s="40"/>
    </row>
    <row r="34" spans="1:15" x14ac:dyDescent="0.25">
      <c r="E34" s="20">
        <f>SUM(E14:E33)</f>
        <v>1032</v>
      </c>
      <c r="F34" s="20">
        <f>SUM(F14:F33)</f>
        <v>2064.5752090000001</v>
      </c>
      <c r="G34" s="22"/>
      <c r="H34" s="22"/>
      <c r="K34" s="45" t="s">
        <v>15</v>
      </c>
      <c r="L34" s="23"/>
      <c r="M34" s="23"/>
      <c r="N34" s="23"/>
      <c r="O34" s="40"/>
    </row>
    <row r="35" spans="1:15" x14ac:dyDescent="0.25">
      <c r="K35" s="45" t="s">
        <v>16</v>
      </c>
      <c r="L35" s="23"/>
      <c r="M35" s="23"/>
      <c r="N35" s="23"/>
      <c r="O35" s="40"/>
    </row>
    <row r="36" spans="1:15" x14ac:dyDescent="0.25">
      <c r="K36" s="45" t="s">
        <v>30</v>
      </c>
      <c r="L36" s="23"/>
      <c r="M36" s="23"/>
      <c r="N36" s="23"/>
      <c r="O36" s="40"/>
    </row>
    <row r="37" spans="1:15" x14ac:dyDescent="0.25">
      <c r="K37" s="45"/>
      <c r="L37" s="23"/>
      <c r="M37" s="23"/>
      <c r="N37" s="23"/>
      <c r="O37" s="40"/>
    </row>
    <row r="38" spans="1:15" x14ac:dyDescent="0.25">
      <c r="K38" s="45" t="s">
        <v>80</v>
      </c>
      <c r="L38" s="23"/>
      <c r="M38" s="23"/>
      <c r="N38" s="23"/>
      <c r="O38" s="40"/>
    </row>
    <row r="39" spans="1:15" x14ac:dyDescent="0.25">
      <c r="K39" s="45" t="s">
        <v>31</v>
      </c>
      <c r="L39" s="23"/>
      <c r="M39" s="23"/>
      <c r="N39" s="23"/>
      <c r="O39" s="40"/>
    </row>
    <row r="40" spans="1:15" x14ac:dyDescent="0.25">
      <c r="K40" s="39" t="s">
        <v>82</v>
      </c>
      <c r="L40" s="23"/>
      <c r="M40" s="23"/>
      <c r="N40" s="23"/>
      <c r="O40" s="40"/>
    </row>
    <row r="41" spans="1:15" x14ac:dyDescent="0.25">
      <c r="K41" s="50" t="s">
        <v>81</v>
      </c>
      <c r="L41" s="41"/>
      <c r="M41" s="41"/>
      <c r="N41" s="41"/>
      <c r="O41" s="42"/>
    </row>
  </sheetData>
  <sheetProtection algorithmName="SHA-512" hashValue="NC8CgOUm6jzEivNycbYIFSyorVBaLLlWnoCbb9XMlxX11cFa+5BWDJcpF0GB/x377zsslcuR6/wWHmRbZ1JEVA==" saltValue="XXtQp49ehy70XaQ/ELVQ0g==" spinCount="100000" sheet="1" objects="1" scenarios="1"/>
  <protectedRanges>
    <protectedRange sqref="K7" name="Linkki2" securityDescriptor="O:WDG:WDD:(A;;CC;;;WD)"/>
    <protectedRange sqref="K3" name="Linkki1" securityDescriptor="O:WDG:WDD:(A;;CC;;;WD)"/>
    <protectedRange sqref="B14:C33" name="lumitilojen mitat" securityDescriptor="O:WDG:WDD:(A;;CC;;;WD)"/>
    <protectedRange sqref="D9:D10" name="Aurattava alue" securityDescriptor="O:WDG:WDD:(A;;CC;;;WD)"/>
  </protectedRanges>
  <mergeCells count="8">
    <mergeCell ref="G12:H12"/>
    <mergeCell ref="A10:C10"/>
    <mergeCell ref="A3:I3"/>
    <mergeCell ref="O3:U3"/>
    <mergeCell ref="A5:I5"/>
    <mergeCell ref="A7:I7"/>
    <mergeCell ref="K3:K5"/>
    <mergeCell ref="A9:C9"/>
  </mergeCells>
  <phoneticPr fontId="7" type="noConversion"/>
  <conditionalFormatting sqref="I14">
    <cfRule type="iconSet" priority="1">
      <iconSet iconSet="3Symbols2">
        <cfvo type="percent" val="0"/>
        <cfvo type="num" val="0" gte="0"/>
        <cfvo type="num" val="0" gte="0"/>
      </iconSet>
    </cfRule>
  </conditionalFormatting>
  <dataValidations count="2">
    <dataValidation type="decimal" errorStyle="information" operator="greaterThanOrEqual" allowBlank="1" showInputMessage="1" showErrorMessage="1" errorTitle="HUOMIOI!" error="Käsilumityökohde!" promptTitle="Lumikasan syvyys" prompt="Koneella kasatessa lumitilan syvyyden tulee olla vähintään 2,1 m" sqref="C14:C33" xr:uid="{5A979C72-20AA-4847-ACF3-FAEF65A65933}">
      <formula1>2.1</formula1>
    </dataValidation>
    <dataValidation type="decimal" errorStyle="information" operator="greaterThanOrEqual" allowBlank="1" showInputMessage="1" showErrorMessage="1" errorTitle="Huomioi" error="Liian kapea lumitila konekalustolle!" promptTitle="Minimileveys" prompt="Koneella kasattavan lumitilan minimileveys on 3,63 m" sqref="B14:B33" xr:uid="{A5F133D0-4B52-47F5-9976-98B2354F32DB}">
      <formula1>3.63</formula1>
    </dataValidation>
  </dataValidations>
  <hyperlinks>
    <hyperlink ref="K7" location="'Kaluston mittoja'!A1" display="Katso aurauskaluston mitat tästä ja miten ne vaikuttavat lumitilojen mitoitukseen." xr:uid="{9DC2AE59-DD3A-4C18-BA8E-B2D8FAD4FB7E}"/>
    <hyperlink ref="K3" location="Esim!A1" display="Katso tästä esimerkkisuunnitelma, miten lumitilat kannattaa sijoittaa." xr:uid="{AFC2813B-CCC4-40B1-8487-D2C1CDFDA4EF}"/>
    <hyperlink ref="K3:K5" location="Esimerkkisuunnitelma!A1" display="Katso tästä esimerkkisuunnitelma, miten aurattava alue määritellään ja lumitilat kannattaa sijoittaa." xr:uid="{9FA356D0-5C89-4F2E-9FC6-C1D47C328038}"/>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707AF-D823-431C-B143-D88E0451103B}">
  <dimension ref="A1:W25"/>
  <sheetViews>
    <sheetView zoomScale="114" workbookViewId="0">
      <selection activeCell="A4" sqref="A4"/>
    </sheetView>
  </sheetViews>
  <sheetFormatPr defaultRowHeight="15" x14ac:dyDescent="0.25"/>
  <cols>
    <col min="1" max="1" width="15" customWidth="1"/>
    <col min="9" max="9" width="8.28515625" customWidth="1"/>
    <col min="11" max="11" width="10.7109375" customWidth="1"/>
  </cols>
  <sheetData>
    <row r="1" spans="1:23" x14ac:dyDescent="0.25">
      <c r="A1" s="32" t="s">
        <v>12</v>
      </c>
    </row>
    <row r="2" spans="1:23" x14ac:dyDescent="0.25">
      <c r="A2" s="1"/>
    </row>
    <row r="3" spans="1:23" x14ac:dyDescent="0.25">
      <c r="A3" s="4" t="s">
        <v>23</v>
      </c>
      <c r="B3" s="3">
        <f>'Tonttien lumitilamääritys'!D9</f>
        <v>0.6</v>
      </c>
      <c r="C3" s="5"/>
      <c r="F3" s="51"/>
      <c r="G3" s="51"/>
      <c r="H3" s="51"/>
      <c r="J3" s="52"/>
      <c r="K3" s="51"/>
    </row>
    <row r="4" spans="1:23" x14ac:dyDescent="0.25">
      <c r="I4" s="51"/>
      <c r="K4" s="51"/>
    </row>
    <row r="5" spans="1:23" x14ac:dyDescent="0.25">
      <c r="A5" s="6"/>
      <c r="B5" s="14" t="s">
        <v>32</v>
      </c>
      <c r="C5" s="14" t="s">
        <v>29</v>
      </c>
      <c r="D5" s="14" t="s">
        <v>35</v>
      </c>
      <c r="E5" s="14" t="s">
        <v>62</v>
      </c>
      <c r="F5" s="6" t="s">
        <v>37</v>
      </c>
      <c r="G5" s="6" t="s">
        <v>83</v>
      </c>
      <c r="H5" s="6" t="s">
        <v>38</v>
      </c>
      <c r="I5" s="14" t="s">
        <v>74</v>
      </c>
      <c r="J5" s="6" t="s">
        <v>57</v>
      </c>
      <c r="K5" s="14" t="s">
        <v>58</v>
      </c>
      <c r="M5" s="23" t="s">
        <v>13</v>
      </c>
      <c r="N5" s="23"/>
      <c r="O5" s="23"/>
      <c r="P5" s="23"/>
      <c r="Q5" s="23"/>
      <c r="R5" s="23"/>
      <c r="S5" s="23"/>
      <c r="T5" s="23"/>
      <c r="U5" s="23"/>
      <c r="V5" s="23"/>
      <c r="W5" s="23"/>
    </row>
    <row r="6" spans="1:23" x14ac:dyDescent="0.25">
      <c r="A6" s="2" t="s">
        <v>1</v>
      </c>
      <c r="B6" s="17">
        <f>'Tonttien lumitilamääritys'!B14</f>
        <v>86</v>
      </c>
      <c r="C6" s="17">
        <f>'Tonttien lumitilamääritys'!C14</f>
        <v>12</v>
      </c>
      <c r="D6" s="17">
        <f>C6/2.6</f>
        <v>4.615384615384615</v>
      </c>
      <c r="E6" s="17">
        <f>IF(D6&gt;3.7,3.7,D6)</f>
        <v>3.7</v>
      </c>
      <c r="F6" s="17">
        <f>2.253*E6^3</f>
        <v>114.12120900000002</v>
      </c>
      <c r="G6" s="17">
        <f>IF(C6&gt;9.62,((2*1.3*E6^2)/2)*(C6-9.62),0)</f>
        <v>42.356860000000019</v>
      </c>
      <c r="H6" s="17">
        <f>(1.3*E6^2)*(B6-(2.6*E6))</f>
        <v>1359.3348599999999</v>
      </c>
      <c r="I6" s="17">
        <f>IF(C6&gt;9.62,((C6-9.62)*(B6-2.6*E6)*E6),0)</f>
        <v>672.60228000000029</v>
      </c>
      <c r="J6" s="17">
        <f>(B6*C6)*B$3/5</f>
        <v>123.83999999999999</v>
      </c>
      <c r="K6" s="17">
        <f>F6+H6-J6+I6+G6</f>
        <v>2064.5752090000001</v>
      </c>
      <c r="M6" s="23"/>
      <c r="N6" s="23"/>
      <c r="O6" s="23"/>
      <c r="P6" s="23"/>
      <c r="Q6" s="23"/>
      <c r="R6" s="23"/>
      <c r="S6" s="23"/>
      <c r="T6" s="23"/>
      <c r="U6" s="23"/>
      <c r="V6" s="23"/>
      <c r="W6" s="23"/>
    </row>
    <row r="7" spans="1:23" x14ac:dyDescent="0.25">
      <c r="A7" s="2" t="s">
        <v>2</v>
      </c>
      <c r="B7" s="17">
        <f>'Tonttien lumitilamääritys'!B15</f>
        <v>0</v>
      </c>
      <c r="C7" s="17">
        <f>'Tonttien lumitilamääritys'!C15</f>
        <v>0</v>
      </c>
      <c r="D7" s="17">
        <f t="shared" ref="D7:D25" si="0">C7/2.6</f>
        <v>0</v>
      </c>
      <c r="E7" s="17">
        <f t="shared" ref="E7:E25" si="1">IF(D7&gt;3.7,3.7,D7)</f>
        <v>0</v>
      </c>
      <c r="F7" s="17">
        <f t="shared" ref="F7:F25" si="2">2.253*E7^3</f>
        <v>0</v>
      </c>
      <c r="G7" s="17">
        <f t="shared" ref="G7:G25" si="3">IF(C7&gt;9.62,((2*1.3*E7^2)/2)*(C7-9.62),0)</f>
        <v>0</v>
      </c>
      <c r="H7" s="17">
        <f t="shared" ref="H7:H25" si="4">(1.3*E7^2)*(B7-(2.6*E7))</f>
        <v>0</v>
      </c>
      <c r="I7" s="17">
        <f t="shared" ref="I7:I25" si="5">IF(C7&gt;9.62,((C7-9.62)*(B7-2.6*E7)*E7),0)</f>
        <v>0</v>
      </c>
      <c r="J7" s="17">
        <f t="shared" ref="J7:J25" si="6">(B7*C7)*B$3/5</f>
        <v>0</v>
      </c>
      <c r="K7" s="17">
        <f t="shared" ref="K7:K25" si="7">F7+H7-J7+I7+G7</f>
        <v>0</v>
      </c>
      <c r="M7" s="23"/>
      <c r="N7" s="23"/>
      <c r="O7" s="23"/>
      <c r="P7" s="23"/>
      <c r="Q7" s="23"/>
      <c r="R7" s="23"/>
      <c r="S7" s="23"/>
      <c r="T7" s="23"/>
      <c r="U7" s="23"/>
      <c r="V7" s="23"/>
      <c r="W7" s="23"/>
    </row>
    <row r="8" spans="1:23" x14ac:dyDescent="0.25">
      <c r="A8" s="2" t="s">
        <v>3</v>
      </c>
      <c r="B8" s="17">
        <f>'Tonttien lumitilamääritys'!B16</f>
        <v>0</v>
      </c>
      <c r="C8" s="17">
        <f>'Tonttien lumitilamääritys'!C16</f>
        <v>0</v>
      </c>
      <c r="D8" s="17">
        <f t="shared" si="0"/>
        <v>0</v>
      </c>
      <c r="E8" s="17">
        <f t="shared" si="1"/>
        <v>0</v>
      </c>
      <c r="F8" s="17">
        <f t="shared" si="2"/>
        <v>0</v>
      </c>
      <c r="G8" s="17">
        <f t="shared" si="3"/>
        <v>0</v>
      </c>
      <c r="H8" s="17">
        <f t="shared" si="4"/>
        <v>0</v>
      </c>
      <c r="I8" s="17">
        <f t="shared" si="5"/>
        <v>0</v>
      </c>
      <c r="J8" s="17">
        <f t="shared" si="6"/>
        <v>0</v>
      </c>
      <c r="K8" s="17">
        <f t="shared" si="7"/>
        <v>0</v>
      </c>
      <c r="M8" s="23"/>
      <c r="N8" s="23"/>
      <c r="O8" s="23"/>
      <c r="P8" s="23"/>
      <c r="Q8" s="23"/>
      <c r="R8" s="23"/>
      <c r="S8" s="23"/>
      <c r="T8" s="23"/>
      <c r="U8" s="23"/>
      <c r="V8" s="23"/>
      <c r="W8" s="23"/>
    </row>
    <row r="9" spans="1:23" x14ac:dyDescent="0.25">
      <c r="A9" s="2" t="s">
        <v>4</v>
      </c>
      <c r="B9" s="17">
        <f>'Tonttien lumitilamääritys'!B17</f>
        <v>0</v>
      </c>
      <c r="C9" s="17">
        <f>'Tonttien lumitilamääritys'!C17</f>
        <v>0</v>
      </c>
      <c r="D9" s="17">
        <f t="shared" si="0"/>
        <v>0</v>
      </c>
      <c r="E9" s="17">
        <f t="shared" si="1"/>
        <v>0</v>
      </c>
      <c r="F9" s="17">
        <f t="shared" si="2"/>
        <v>0</v>
      </c>
      <c r="G9" s="17">
        <f t="shared" si="3"/>
        <v>0</v>
      </c>
      <c r="H9" s="17">
        <f t="shared" si="4"/>
        <v>0</v>
      </c>
      <c r="I9" s="17">
        <f t="shared" si="5"/>
        <v>0</v>
      </c>
      <c r="J9" s="17">
        <f t="shared" si="6"/>
        <v>0</v>
      </c>
      <c r="K9" s="17">
        <f t="shared" si="7"/>
        <v>0</v>
      </c>
      <c r="M9" s="23"/>
      <c r="N9" s="23"/>
      <c r="O9" s="23"/>
      <c r="P9" s="23"/>
      <c r="Q9" s="23"/>
      <c r="R9" s="23"/>
      <c r="S9" s="23"/>
      <c r="T9" s="23"/>
      <c r="U9" s="23"/>
      <c r="V9" s="23"/>
      <c r="W9" s="23"/>
    </row>
    <row r="10" spans="1:23" x14ac:dyDescent="0.25">
      <c r="A10" s="2" t="s">
        <v>5</v>
      </c>
      <c r="B10" s="17">
        <f>'Tonttien lumitilamääritys'!B18</f>
        <v>0</v>
      </c>
      <c r="C10" s="17">
        <f>'Tonttien lumitilamääritys'!C18</f>
        <v>0</v>
      </c>
      <c r="D10" s="17">
        <f t="shared" si="0"/>
        <v>0</v>
      </c>
      <c r="E10" s="17">
        <f t="shared" si="1"/>
        <v>0</v>
      </c>
      <c r="F10" s="17">
        <f t="shared" si="2"/>
        <v>0</v>
      </c>
      <c r="G10" s="17">
        <f t="shared" si="3"/>
        <v>0</v>
      </c>
      <c r="H10" s="17">
        <f t="shared" si="4"/>
        <v>0</v>
      </c>
      <c r="I10" s="17">
        <f t="shared" si="5"/>
        <v>0</v>
      </c>
      <c r="J10" s="17">
        <f t="shared" si="6"/>
        <v>0</v>
      </c>
      <c r="K10" s="17">
        <f t="shared" si="7"/>
        <v>0</v>
      </c>
      <c r="M10" s="23"/>
      <c r="N10" s="23"/>
      <c r="O10" s="23"/>
      <c r="P10" s="23"/>
      <c r="Q10" s="23"/>
      <c r="R10" s="23"/>
      <c r="S10" s="23"/>
      <c r="T10" s="23"/>
      <c r="U10" s="23"/>
      <c r="V10" s="23"/>
      <c r="W10" s="23"/>
    </row>
    <row r="11" spans="1:23" x14ac:dyDescent="0.25">
      <c r="A11" s="2" t="s">
        <v>6</v>
      </c>
      <c r="B11" s="17">
        <f>'Tonttien lumitilamääritys'!B19</f>
        <v>0</v>
      </c>
      <c r="C11" s="17">
        <f>'Tonttien lumitilamääritys'!C19</f>
        <v>0</v>
      </c>
      <c r="D11" s="17">
        <f t="shared" si="0"/>
        <v>0</v>
      </c>
      <c r="E11" s="17">
        <f t="shared" si="1"/>
        <v>0</v>
      </c>
      <c r="F11" s="17">
        <f t="shared" si="2"/>
        <v>0</v>
      </c>
      <c r="G11" s="17">
        <f t="shared" si="3"/>
        <v>0</v>
      </c>
      <c r="H11" s="17">
        <f t="shared" si="4"/>
        <v>0</v>
      </c>
      <c r="I11" s="17">
        <f t="shared" si="5"/>
        <v>0</v>
      </c>
      <c r="J11" s="17">
        <f t="shared" si="6"/>
        <v>0</v>
      </c>
      <c r="K11" s="17">
        <f t="shared" si="7"/>
        <v>0</v>
      </c>
      <c r="M11" s="23"/>
      <c r="N11" s="23"/>
      <c r="O11" s="23"/>
      <c r="P11" s="23"/>
      <c r="Q11" s="23"/>
      <c r="R11" s="23"/>
      <c r="S11" s="23"/>
      <c r="T11" s="23"/>
      <c r="U11" s="23"/>
      <c r="V11" s="23"/>
      <c r="W11" s="23"/>
    </row>
    <row r="12" spans="1:23" x14ac:dyDescent="0.25">
      <c r="A12" s="2" t="s">
        <v>7</v>
      </c>
      <c r="B12" s="17">
        <f>'Tonttien lumitilamääritys'!B20</f>
        <v>0</v>
      </c>
      <c r="C12" s="17">
        <f>'Tonttien lumitilamääritys'!C20</f>
        <v>0</v>
      </c>
      <c r="D12" s="17">
        <f t="shared" si="0"/>
        <v>0</v>
      </c>
      <c r="E12" s="17">
        <f t="shared" si="1"/>
        <v>0</v>
      </c>
      <c r="F12" s="17">
        <f t="shared" si="2"/>
        <v>0</v>
      </c>
      <c r="G12" s="17">
        <f t="shared" si="3"/>
        <v>0</v>
      </c>
      <c r="H12" s="17">
        <f t="shared" si="4"/>
        <v>0</v>
      </c>
      <c r="I12" s="17">
        <f t="shared" si="5"/>
        <v>0</v>
      </c>
      <c r="J12" s="17">
        <f t="shared" si="6"/>
        <v>0</v>
      </c>
      <c r="K12" s="17">
        <f t="shared" si="7"/>
        <v>0</v>
      </c>
      <c r="M12" s="23"/>
      <c r="N12" s="23"/>
      <c r="O12" s="23"/>
      <c r="P12" s="23"/>
      <c r="Q12" s="23"/>
      <c r="R12" s="23"/>
      <c r="S12" s="23"/>
      <c r="T12" s="23"/>
      <c r="U12" s="23"/>
      <c r="V12" s="23"/>
      <c r="W12" s="23"/>
    </row>
    <row r="13" spans="1:23" x14ac:dyDescent="0.25">
      <c r="A13" s="2" t="s">
        <v>8</v>
      </c>
      <c r="B13" s="17">
        <f>'Tonttien lumitilamääritys'!B21</f>
        <v>0</v>
      </c>
      <c r="C13" s="17">
        <f>'Tonttien lumitilamääritys'!C21</f>
        <v>0</v>
      </c>
      <c r="D13" s="17">
        <f t="shared" si="0"/>
        <v>0</v>
      </c>
      <c r="E13" s="17">
        <f t="shared" si="1"/>
        <v>0</v>
      </c>
      <c r="F13" s="17">
        <f t="shared" si="2"/>
        <v>0</v>
      </c>
      <c r="G13" s="17">
        <f t="shared" si="3"/>
        <v>0</v>
      </c>
      <c r="H13" s="17">
        <f t="shared" si="4"/>
        <v>0</v>
      </c>
      <c r="I13" s="17">
        <f t="shared" si="5"/>
        <v>0</v>
      </c>
      <c r="J13" s="17">
        <f t="shared" si="6"/>
        <v>0</v>
      </c>
      <c r="K13" s="17">
        <f t="shared" si="7"/>
        <v>0</v>
      </c>
      <c r="M13" s="23"/>
      <c r="N13" s="23"/>
      <c r="O13" s="23"/>
      <c r="P13" s="23"/>
      <c r="Q13" s="23"/>
      <c r="R13" s="23"/>
      <c r="S13" s="23"/>
      <c r="T13" s="23"/>
      <c r="U13" s="23"/>
      <c r="V13" s="23"/>
      <c r="W13" s="23"/>
    </row>
    <row r="14" spans="1:23" x14ac:dyDescent="0.25">
      <c r="A14" s="2" t="s">
        <v>9</v>
      </c>
      <c r="B14" s="17">
        <f>'Tonttien lumitilamääritys'!B22</f>
        <v>0</v>
      </c>
      <c r="C14" s="17">
        <f>'Tonttien lumitilamääritys'!C22</f>
        <v>0</v>
      </c>
      <c r="D14" s="17">
        <f t="shared" si="0"/>
        <v>0</v>
      </c>
      <c r="E14" s="17">
        <f t="shared" si="1"/>
        <v>0</v>
      </c>
      <c r="F14" s="17">
        <f t="shared" si="2"/>
        <v>0</v>
      </c>
      <c r="G14" s="17">
        <f t="shared" si="3"/>
        <v>0</v>
      </c>
      <c r="H14" s="17">
        <f t="shared" si="4"/>
        <v>0</v>
      </c>
      <c r="I14" s="17">
        <f t="shared" si="5"/>
        <v>0</v>
      </c>
      <c r="J14" s="17">
        <f t="shared" si="6"/>
        <v>0</v>
      </c>
      <c r="K14" s="17">
        <f t="shared" si="7"/>
        <v>0</v>
      </c>
      <c r="M14" s="23"/>
      <c r="N14" s="23"/>
      <c r="O14" s="23"/>
      <c r="P14" s="23"/>
      <c r="Q14" s="23"/>
      <c r="R14" s="23"/>
      <c r="S14" s="23"/>
      <c r="T14" s="23"/>
      <c r="U14" s="23"/>
      <c r="V14" s="23"/>
      <c r="W14" s="23"/>
    </row>
    <row r="15" spans="1:23" x14ac:dyDescent="0.25">
      <c r="A15" s="2" t="s">
        <v>10</v>
      </c>
      <c r="B15" s="17">
        <f>'Tonttien lumitilamääritys'!B23</f>
        <v>0</v>
      </c>
      <c r="C15" s="17">
        <f>'Tonttien lumitilamääritys'!C23</f>
        <v>0</v>
      </c>
      <c r="D15" s="17">
        <f t="shared" si="0"/>
        <v>0</v>
      </c>
      <c r="E15" s="17">
        <f t="shared" si="1"/>
        <v>0</v>
      </c>
      <c r="F15" s="17">
        <f t="shared" si="2"/>
        <v>0</v>
      </c>
      <c r="G15" s="17">
        <f t="shared" si="3"/>
        <v>0</v>
      </c>
      <c r="H15" s="17">
        <f t="shared" si="4"/>
        <v>0</v>
      </c>
      <c r="I15" s="17">
        <f t="shared" si="5"/>
        <v>0</v>
      </c>
      <c r="J15" s="17">
        <f t="shared" si="6"/>
        <v>0</v>
      </c>
      <c r="K15" s="17">
        <f t="shared" si="7"/>
        <v>0</v>
      </c>
      <c r="M15" s="23"/>
      <c r="N15" s="23"/>
      <c r="O15" s="23"/>
      <c r="P15" s="23"/>
      <c r="Q15" s="23"/>
      <c r="R15" s="23"/>
      <c r="S15" s="23"/>
      <c r="T15" s="23"/>
      <c r="U15" s="23"/>
      <c r="V15" s="23"/>
      <c r="W15" s="23"/>
    </row>
    <row r="16" spans="1:23" x14ac:dyDescent="0.25">
      <c r="A16" s="2" t="s">
        <v>18</v>
      </c>
      <c r="B16" s="17">
        <f>'Tonttien lumitilamääritys'!B24</f>
        <v>0</v>
      </c>
      <c r="C16" s="17">
        <f>'Tonttien lumitilamääritys'!C24</f>
        <v>0</v>
      </c>
      <c r="D16" s="17">
        <f t="shared" si="0"/>
        <v>0</v>
      </c>
      <c r="E16" s="17">
        <f t="shared" si="1"/>
        <v>0</v>
      </c>
      <c r="F16" s="17">
        <f t="shared" si="2"/>
        <v>0</v>
      </c>
      <c r="G16" s="17">
        <f t="shared" si="3"/>
        <v>0</v>
      </c>
      <c r="H16" s="17">
        <f t="shared" si="4"/>
        <v>0</v>
      </c>
      <c r="I16" s="17">
        <f t="shared" si="5"/>
        <v>0</v>
      </c>
      <c r="J16" s="17">
        <f t="shared" si="6"/>
        <v>0</v>
      </c>
      <c r="K16" s="17">
        <f t="shared" si="7"/>
        <v>0</v>
      </c>
      <c r="M16" s="23" t="s">
        <v>14</v>
      </c>
      <c r="N16" s="23"/>
      <c r="O16" s="23"/>
      <c r="P16" s="23"/>
      <c r="Q16" s="23"/>
      <c r="R16" s="23"/>
      <c r="S16" s="23"/>
      <c r="T16" s="23"/>
      <c r="U16" s="23"/>
      <c r="V16" s="23"/>
      <c r="W16" s="23"/>
    </row>
    <row r="17" spans="1:23" x14ac:dyDescent="0.25">
      <c r="A17" s="2" t="s">
        <v>19</v>
      </c>
      <c r="B17" s="17">
        <f>'Tonttien lumitilamääritys'!B25</f>
        <v>0</v>
      </c>
      <c r="C17" s="17">
        <f>'Tonttien lumitilamääritys'!C25</f>
        <v>0</v>
      </c>
      <c r="D17" s="17">
        <f t="shared" si="0"/>
        <v>0</v>
      </c>
      <c r="E17" s="17">
        <f t="shared" si="1"/>
        <v>0</v>
      </c>
      <c r="F17" s="17">
        <f t="shared" si="2"/>
        <v>0</v>
      </c>
      <c r="G17" s="17">
        <f t="shared" si="3"/>
        <v>0</v>
      </c>
      <c r="H17" s="17">
        <f t="shared" si="4"/>
        <v>0</v>
      </c>
      <c r="I17" s="17">
        <f t="shared" si="5"/>
        <v>0</v>
      </c>
      <c r="J17" s="17">
        <f t="shared" si="6"/>
        <v>0</v>
      </c>
      <c r="K17" s="17">
        <f t="shared" si="7"/>
        <v>0</v>
      </c>
      <c r="M17" s="23" t="s">
        <v>15</v>
      </c>
      <c r="N17" s="23"/>
      <c r="O17" s="23"/>
      <c r="P17" s="23"/>
      <c r="Q17" s="23"/>
      <c r="R17" s="23"/>
      <c r="S17" s="23"/>
      <c r="T17" s="23"/>
      <c r="U17" s="23"/>
      <c r="V17" s="23"/>
      <c r="W17" s="23"/>
    </row>
    <row r="18" spans="1:23" x14ac:dyDescent="0.25">
      <c r="A18" s="2" t="s">
        <v>20</v>
      </c>
      <c r="B18" s="17">
        <f>'Tonttien lumitilamääritys'!B26</f>
        <v>0</v>
      </c>
      <c r="C18" s="17">
        <f>'Tonttien lumitilamääritys'!C26</f>
        <v>0</v>
      </c>
      <c r="D18" s="17">
        <f t="shared" si="0"/>
        <v>0</v>
      </c>
      <c r="E18" s="17">
        <f t="shared" si="1"/>
        <v>0</v>
      </c>
      <c r="F18" s="17">
        <f t="shared" si="2"/>
        <v>0</v>
      </c>
      <c r="G18" s="17">
        <f t="shared" si="3"/>
        <v>0</v>
      </c>
      <c r="H18" s="17">
        <f t="shared" si="4"/>
        <v>0</v>
      </c>
      <c r="I18" s="17">
        <f t="shared" si="5"/>
        <v>0</v>
      </c>
      <c r="J18" s="17">
        <f t="shared" si="6"/>
        <v>0</v>
      </c>
      <c r="K18" s="17">
        <f t="shared" si="7"/>
        <v>0</v>
      </c>
      <c r="M18" s="23" t="s">
        <v>16</v>
      </c>
      <c r="N18" s="23"/>
      <c r="O18" s="23"/>
      <c r="P18" s="23"/>
      <c r="Q18" s="23"/>
      <c r="R18" s="23"/>
      <c r="S18" s="23"/>
      <c r="T18" s="23"/>
      <c r="U18" s="23"/>
      <c r="V18" s="23"/>
      <c r="W18" s="23"/>
    </row>
    <row r="19" spans="1:23" x14ac:dyDescent="0.25">
      <c r="A19" s="2" t="s">
        <v>21</v>
      </c>
      <c r="B19" s="17">
        <f>'Tonttien lumitilamääritys'!B27</f>
        <v>0</v>
      </c>
      <c r="C19" s="17">
        <f>'Tonttien lumitilamääritys'!C27</f>
        <v>0</v>
      </c>
      <c r="D19" s="17">
        <f t="shared" si="0"/>
        <v>0</v>
      </c>
      <c r="E19" s="17">
        <f t="shared" si="1"/>
        <v>0</v>
      </c>
      <c r="F19" s="17">
        <f t="shared" si="2"/>
        <v>0</v>
      </c>
      <c r="G19" s="17">
        <f t="shared" si="3"/>
        <v>0</v>
      </c>
      <c r="H19" s="17">
        <f t="shared" si="4"/>
        <v>0</v>
      </c>
      <c r="I19" s="17">
        <f t="shared" si="5"/>
        <v>0</v>
      </c>
      <c r="J19" s="17">
        <f t="shared" si="6"/>
        <v>0</v>
      </c>
      <c r="K19" s="17">
        <f t="shared" si="7"/>
        <v>0</v>
      </c>
      <c r="M19" s="23" t="s">
        <v>30</v>
      </c>
      <c r="N19" s="23"/>
      <c r="O19" s="23"/>
      <c r="P19" s="23"/>
      <c r="Q19" s="23"/>
      <c r="R19" s="23"/>
      <c r="S19" s="23"/>
      <c r="T19" s="23"/>
      <c r="U19" s="23"/>
      <c r="V19" s="23"/>
      <c r="W19" s="23"/>
    </row>
    <row r="20" spans="1:23" x14ac:dyDescent="0.25">
      <c r="A20" s="2" t="s">
        <v>22</v>
      </c>
      <c r="B20" s="17">
        <f>'Tonttien lumitilamääritys'!B28</f>
        <v>0</v>
      </c>
      <c r="C20" s="17">
        <f>'Tonttien lumitilamääritys'!C28</f>
        <v>0</v>
      </c>
      <c r="D20" s="17">
        <f t="shared" si="0"/>
        <v>0</v>
      </c>
      <c r="E20" s="17">
        <f t="shared" si="1"/>
        <v>0</v>
      </c>
      <c r="F20" s="17">
        <f t="shared" si="2"/>
        <v>0</v>
      </c>
      <c r="G20" s="17">
        <f t="shared" si="3"/>
        <v>0</v>
      </c>
      <c r="H20" s="17">
        <f t="shared" si="4"/>
        <v>0</v>
      </c>
      <c r="I20" s="17">
        <f t="shared" si="5"/>
        <v>0</v>
      </c>
      <c r="J20" s="17">
        <f t="shared" si="6"/>
        <v>0</v>
      </c>
      <c r="K20" s="17">
        <f t="shared" si="7"/>
        <v>0</v>
      </c>
      <c r="M20" s="23"/>
      <c r="N20" s="23"/>
      <c r="O20" s="23"/>
      <c r="P20" s="23"/>
      <c r="Q20" s="23"/>
      <c r="R20" s="23"/>
      <c r="S20" s="23"/>
      <c r="T20" s="23"/>
      <c r="U20" s="23"/>
      <c r="V20" s="23"/>
      <c r="W20" s="23"/>
    </row>
    <row r="21" spans="1:23" x14ac:dyDescent="0.25">
      <c r="A21" s="2" t="s">
        <v>24</v>
      </c>
      <c r="B21" s="17">
        <f>'Tonttien lumitilamääritys'!B29</f>
        <v>0</v>
      </c>
      <c r="C21" s="17">
        <f>'Tonttien lumitilamääritys'!C29</f>
        <v>0</v>
      </c>
      <c r="D21" s="17">
        <f t="shared" si="0"/>
        <v>0</v>
      </c>
      <c r="E21" s="17">
        <f t="shared" si="1"/>
        <v>0</v>
      </c>
      <c r="F21" s="17">
        <f t="shared" si="2"/>
        <v>0</v>
      </c>
      <c r="G21" s="17">
        <f t="shared" si="3"/>
        <v>0</v>
      </c>
      <c r="H21" s="17">
        <f t="shared" si="4"/>
        <v>0</v>
      </c>
      <c r="I21" s="17">
        <f t="shared" si="5"/>
        <v>0</v>
      </c>
      <c r="J21" s="17">
        <f t="shared" si="6"/>
        <v>0</v>
      </c>
      <c r="K21" s="17">
        <f t="shared" si="7"/>
        <v>0</v>
      </c>
      <c r="M21" s="23" t="s">
        <v>17</v>
      </c>
      <c r="N21" s="23"/>
      <c r="O21" s="23"/>
      <c r="P21" s="23"/>
      <c r="Q21" s="23"/>
      <c r="R21" s="23"/>
      <c r="S21" s="23"/>
      <c r="T21" s="23"/>
      <c r="U21" s="23"/>
      <c r="V21" s="23"/>
      <c r="W21" s="23"/>
    </row>
    <row r="22" spans="1:23" x14ac:dyDescent="0.25">
      <c r="A22" s="2" t="s">
        <v>25</v>
      </c>
      <c r="B22" s="17">
        <f>'Tonttien lumitilamääritys'!B30</f>
        <v>0</v>
      </c>
      <c r="C22" s="17">
        <f>'Tonttien lumitilamääritys'!C30</f>
        <v>0</v>
      </c>
      <c r="D22" s="17">
        <f t="shared" si="0"/>
        <v>0</v>
      </c>
      <c r="E22" s="17">
        <f t="shared" si="1"/>
        <v>0</v>
      </c>
      <c r="F22" s="17">
        <f t="shared" si="2"/>
        <v>0</v>
      </c>
      <c r="G22" s="17">
        <f t="shared" si="3"/>
        <v>0</v>
      </c>
      <c r="H22" s="17">
        <f t="shared" si="4"/>
        <v>0</v>
      </c>
      <c r="I22" s="17">
        <f t="shared" si="5"/>
        <v>0</v>
      </c>
      <c r="J22" s="17">
        <f t="shared" si="6"/>
        <v>0</v>
      </c>
      <c r="K22" s="17">
        <f t="shared" si="7"/>
        <v>0</v>
      </c>
      <c r="M22" s="23" t="s">
        <v>31</v>
      </c>
      <c r="N22" s="23"/>
      <c r="O22" s="23"/>
      <c r="P22" s="23"/>
      <c r="Q22" s="23"/>
      <c r="R22" s="23"/>
      <c r="S22" s="23"/>
      <c r="T22" s="23"/>
      <c r="U22" s="23"/>
      <c r="V22" s="23"/>
      <c r="W22" s="23"/>
    </row>
    <row r="23" spans="1:23" x14ac:dyDescent="0.25">
      <c r="A23" s="2" t="s">
        <v>26</v>
      </c>
      <c r="B23" s="17">
        <f>'Tonttien lumitilamääritys'!B31</f>
        <v>0</v>
      </c>
      <c r="C23" s="17">
        <f>'Tonttien lumitilamääritys'!C31</f>
        <v>0</v>
      </c>
      <c r="D23" s="17">
        <f t="shared" si="0"/>
        <v>0</v>
      </c>
      <c r="E23" s="17">
        <f t="shared" si="1"/>
        <v>0</v>
      </c>
      <c r="F23" s="17">
        <f t="shared" si="2"/>
        <v>0</v>
      </c>
      <c r="G23" s="17">
        <f t="shared" si="3"/>
        <v>0</v>
      </c>
      <c r="H23" s="17">
        <f t="shared" si="4"/>
        <v>0</v>
      </c>
      <c r="I23" s="17">
        <f t="shared" si="5"/>
        <v>0</v>
      </c>
      <c r="J23" s="17">
        <f t="shared" si="6"/>
        <v>0</v>
      </c>
      <c r="K23" s="17">
        <f t="shared" si="7"/>
        <v>0</v>
      </c>
    </row>
    <row r="24" spans="1:23" x14ac:dyDescent="0.25">
      <c r="A24" s="2" t="s">
        <v>27</v>
      </c>
      <c r="B24" s="17">
        <f>'Tonttien lumitilamääritys'!B32</f>
        <v>0</v>
      </c>
      <c r="C24" s="17">
        <f>'Tonttien lumitilamääritys'!C32</f>
        <v>0</v>
      </c>
      <c r="D24" s="17">
        <f t="shared" si="0"/>
        <v>0</v>
      </c>
      <c r="E24" s="17">
        <f t="shared" si="1"/>
        <v>0</v>
      </c>
      <c r="F24" s="17">
        <f t="shared" si="2"/>
        <v>0</v>
      </c>
      <c r="G24" s="17">
        <f t="shared" si="3"/>
        <v>0</v>
      </c>
      <c r="H24" s="17">
        <f t="shared" si="4"/>
        <v>0</v>
      </c>
      <c r="I24" s="17">
        <f t="shared" si="5"/>
        <v>0</v>
      </c>
      <c r="J24" s="17">
        <f t="shared" si="6"/>
        <v>0</v>
      </c>
      <c r="K24" s="17">
        <f t="shared" si="7"/>
        <v>0</v>
      </c>
    </row>
    <row r="25" spans="1:23" x14ac:dyDescent="0.25">
      <c r="A25" s="2" t="s">
        <v>28</v>
      </c>
      <c r="B25" s="17">
        <f>'Tonttien lumitilamääritys'!B33</f>
        <v>0</v>
      </c>
      <c r="C25" s="17">
        <f>'Tonttien lumitilamääritys'!C33</f>
        <v>0</v>
      </c>
      <c r="D25" s="17">
        <f t="shared" si="0"/>
        <v>0</v>
      </c>
      <c r="E25" s="17">
        <f t="shared" si="1"/>
        <v>0</v>
      </c>
      <c r="F25" s="17">
        <f t="shared" si="2"/>
        <v>0</v>
      </c>
      <c r="G25" s="17">
        <f t="shared" si="3"/>
        <v>0</v>
      </c>
      <c r="H25" s="17">
        <f t="shared" si="4"/>
        <v>0</v>
      </c>
      <c r="I25" s="17">
        <f t="shared" si="5"/>
        <v>0</v>
      </c>
      <c r="J25" s="17">
        <f t="shared" si="6"/>
        <v>0</v>
      </c>
      <c r="K25" s="17">
        <f t="shared" si="7"/>
        <v>0</v>
      </c>
    </row>
  </sheetData>
  <sheetProtection algorithmName="SHA-512" hashValue="C4rjVtZ/YiRneMLuHo9uA/gofk3+wwnj7Ge/MdF+V3eRoGfym5A/hzWCAhecKIFimY3YFo2o26kOon4buDqQnQ==" saltValue="FxcJMy+VQOH8cHtRK3D9CA==" spinCount="100000" sheet="1" objects="1" scenarios="1"/>
  <protectedRanges>
    <protectedRange sqref="B3" name="Lumen syvyys" securityDescriptor="O:WDG:WDD:(A;;CC;;;WD)"/>
  </protectedRange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48AFD-0E2E-48B0-80EF-0E33E216B458}">
  <dimension ref="A1:K11"/>
  <sheetViews>
    <sheetView zoomScale="93" zoomScaleNormal="93" workbookViewId="0"/>
  </sheetViews>
  <sheetFormatPr defaultRowHeight="15" x14ac:dyDescent="0.25"/>
  <cols>
    <col min="2" max="2" width="13.28515625" customWidth="1"/>
    <col min="3" max="3" width="13" customWidth="1"/>
    <col min="4" max="4" width="19.7109375" customWidth="1"/>
    <col min="5" max="5" width="17.42578125" customWidth="1"/>
    <col min="7" max="7" width="17.7109375" customWidth="1"/>
    <col min="8" max="8" width="14" bestFit="1" customWidth="1"/>
    <col min="9" max="9" width="14.5703125" bestFit="1" customWidth="1"/>
    <col min="10" max="10" width="9.28515625" bestFit="1" customWidth="1"/>
    <col min="11" max="11" width="10.85546875" bestFit="1" customWidth="1"/>
    <col min="12" max="12" width="11.28515625" customWidth="1"/>
    <col min="13" max="13" width="7.5703125" customWidth="1"/>
  </cols>
  <sheetData>
    <row r="1" spans="1:11" ht="21" x14ac:dyDescent="0.35">
      <c r="A1" s="18" t="s">
        <v>65</v>
      </c>
    </row>
    <row r="3" spans="1:11" x14ac:dyDescent="0.25">
      <c r="A3" s="1" t="s">
        <v>47</v>
      </c>
      <c r="D3" s="30" t="s">
        <v>56</v>
      </c>
      <c r="G3" s="1" t="s">
        <v>39</v>
      </c>
    </row>
    <row r="5" spans="1:11" x14ac:dyDescent="0.25">
      <c r="A5" t="s">
        <v>49</v>
      </c>
      <c r="B5" t="s">
        <v>50</v>
      </c>
      <c r="C5" t="s">
        <v>51</v>
      </c>
      <c r="D5" t="s">
        <v>52</v>
      </c>
      <c r="E5" t="s">
        <v>53</v>
      </c>
      <c r="G5" t="s">
        <v>48</v>
      </c>
      <c r="H5" s="19" t="s">
        <v>40</v>
      </c>
      <c r="I5" s="19" t="s">
        <v>41</v>
      </c>
      <c r="J5" s="19" t="s">
        <v>42</v>
      </c>
      <c r="K5" s="19" t="s">
        <v>54</v>
      </c>
    </row>
    <row r="6" spans="1:11" x14ac:dyDescent="0.25">
      <c r="A6" s="12">
        <v>375</v>
      </c>
      <c r="B6" s="12">
        <v>1430</v>
      </c>
      <c r="C6" s="12">
        <v>4135</v>
      </c>
      <c r="D6" s="12">
        <v>2735</v>
      </c>
      <c r="E6" s="12">
        <v>3570</v>
      </c>
      <c r="G6" t="s">
        <v>43</v>
      </c>
      <c r="H6" s="12">
        <v>800</v>
      </c>
      <c r="I6" s="12">
        <v>1550</v>
      </c>
      <c r="J6" s="12">
        <v>220</v>
      </c>
      <c r="K6" s="12">
        <v>375</v>
      </c>
    </row>
    <row r="7" spans="1:11" x14ac:dyDescent="0.25">
      <c r="A7" s="12">
        <v>465</v>
      </c>
      <c r="B7" s="12">
        <v>1655</v>
      </c>
      <c r="C7" s="12">
        <v>4270</v>
      </c>
      <c r="D7" s="12">
        <v>2800</v>
      </c>
      <c r="E7" s="12">
        <v>3750</v>
      </c>
      <c r="G7" t="s">
        <v>44</v>
      </c>
      <c r="H7" s="12">
        <v>1200</v>
      </c>
      <c r="I7" s="12">
        <v>1950</v>
      </c>
      <c r="J7" s="12">
        <v>285</v>
      </c>
      <c r="K7" s="12">
        <v>465</v>
      </c>
    </row>
    <row r="8" spans="1:11" x14ac:dyDescent="0.25">
      <c r="A8" s="12">
        <v>665</v>
      </c>
      <c r="B8" s="12">
        <v>1750</v>
      </c>
      <c r="C8" s="12">
        <v>5115</v>
      </c>
      <c r="D8" s="12">
        <v>3380</v>
      </c>
      <c r="E8" s="12">
        <v>4340</v>
      </c>
      <c r="G8" t="s">
        <v>45</v>
      </c>
      <c r="H8" s="12">
        <v>1900</v>
      </c>
      <c r="I8" s="12">
        <v>2300</v>
      </c>
      <c r="J8" s="12">
        <v>425</v>
      </c>
      <c r="K8" s="12">
        <v>665</v>
      </c>
    </row>
    <row r="9" spans="1:11" x14ac:dyDescent="0.25">
      <c r="A9" s="12">
        <v>865</v>
      </c>
      <c r="B9" s="12">
        <v>2150</v>
      </c>
      <c r="C9" s="12">
        <v>5480</v>
      </c>
      <c r="D9" s="12">
        <v>3740</v>
      </c>
      <c r="E9" s="12">
        <v>4800</v>
      </c>
      <c r="G9" t="s">
        <v>46</v>
      </c>
      <c r="H9" s="12">
        <v>2500</v>
      </c>
      <c r="I9" s="12">
        <v>2450</v>
      </c>
      <c r="J9" s="12">
        <v>510</v>
      </c>
      <c r="K9" s="12">
        <v>865</v>
      </c>
    </row>
    <row r="11" spans="1:11" x14ac:dyDescent="0.25">
      <c r="A11" t="s">
        <v>55</v>
      </c>
    </row>
  </sheetData>
  <sheetProtection algorithmName="SHA-512" hashValue="C+KccpBk2z7Lc+K5D72QXF8VME0wt67onEkS8g1myPdEyVgtbS4RBAkWpkgVQ47uupgxOjhuNFQt/fuW1vWYog==" saltValue="s8K+or6pAVp8HZRO4Y16wA==" spinCount="100000" sheet="1" objects="1" scenarios="1"/>
  <hyperlinks>
    <hyperlink ref="D3" location="'Tonttien lumitilamääritys'!A1" display="PALAA TAKAISIN" xr:uid="{9215463D-54F2-4015-B81C-8F0230CFE9BF}"/>
  </hyperlinks>
  <pageMargins left="0.7" right="0.7" top="0.75" bottom="0.75" header="0.3" footer="0.3"/>
  <pageSetup paperSize="9" orientation="portrait" r:id="rId1"/>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D62F7-0A82-463C-8E7E-7A9192364BE6}">
  <dimension ref="A1:K6"/>
  <sheetViews>
    <sheetView workbookViewId="0"/>
  </sheetViews>
  <sheetFormatPr defaultRowHeight="15" x14ac:dyDescent="0.25"/>
  <cols>
    <col min="1" max="1" width="15.42578125" customWidth="1"/>
  </cols>
  <sheetData>
    <row r="1" spans="1:11" ht="23.25" x14ac:dyDescent="0.35">
      <c r="A1" s="21" t="s">
        <v>71</v>
      </c>
    </row>
    <row r="3" spans="1:11" ht="13.15" customHeight="1" x14ac:dyDescent="0.25">
      <c r="A3" s="30" t="s">
        <v>56</v>
      </c>
      <c r="C3" t="s">
        <v>70</v>
      </c>
    </row>
    <row r="4" spans="1:11" x14ac:dyDescent="0.25">
      <c r="C4" t="s">
        <v>69</v>
      </c>
    </row>
    <row r="5" spans="1:11" x14ac:dyDescent="0.25">
      <c r="A5" s="70" t="s">
        <v>67</v>
      </c>
      <c r="B5" s="70"/>
      <c r="C5" s="70"/>
      <c r="D5" s="70"/>
      <c r="E5" s="70"/>
      <c r="F5" s="70"/>
      <c r="K5" s="1" t="s">
        <v>68</v>
      </c>
    </row>
    <row r="6" spans="1:11" x14ac:dyDescent="0.25">
      <c r="A6" s="71"/>
      <c r="B6" s="71"/>
      <c r="C6" s="71"/>
      <c r="D6" s="71"/>
      <c r="E6" s="71"/>
      <c r="F6" s="71"/>
    </row>
  </sheetData>
  <sheetProtection algorithmName="SHA-512" hashValue="M1JAeAPt2CWv6VMGIxs0s4ANY2fdnMiiUPkGfUmnH2QXI0Ejl/JezUP35M19CkjIJIiyeLfy2xz6JJ10kr6nXw==" saltValue="o7HYGYsPxrZT3RO6FVZT7w==" spinCount="100000" sheet="1" objects="1" scenarios="1"/>
  <mergeCells count="2">
    <mergeCell ref="A5:F5"/>
    <mergeCell ref="A6:F6"/>
  </mergeCells>
  <hyperlinks>
    <hyperlink ref="A3" location="'Tonttien lumitilamääritys'!A1" display="PALAA TAKAISIN" xr:uid="{16791951-4285-4DDC-865B-327A3C2EC54A}"/>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351252F0D994AD4C826DAFF971A15CD1" ma:contentTypeVersion="14" ma:contentTypeDescription="Luo uusi asiakirja." ma:contentTypeScope="" ma:versionID="6f934b52d6228d3219c863855a0008b6">
  <xsd:schema xmlns:xsd="http://www.w3.org/2001/XMLSchema" xmlns:xs="http://www.w3.org/2001/XMLSchema" xmlns:p="http://schemas.microsoft.com/office/2006/metadata/properties" xmlns:ns2="510adbae-e7b9-42f7-9f96-d704e3db0073" xmlns:ns3="12b1e19f-2bc7-40b8-8110-c00157be9f92" targetNamespace="http://schemas.microsoft.com/office/2006/metadata/properties" ma:root="true" ma:fieldsID="efd66f391ec5f92d4d2545c505ee5c9e" ns2:_="" ns3:_="">
    <xsd:import namespace="510adbae-e7b9-42f7-9f96-d704e3db0073"/>
    <xsd:import namespace="12b1e19f-2bc7-40b8-8110-c00157be9f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0adbae-e7b9-42f7-9f96-d704e3db00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Kuvien tunnisteet" ma:readOnly="false" ma:fieldId="{5cf76f15-5ced-4ddc-b409-7134ff3c332f}" ma:taxonomyMulti="true" ma:sspId="49f77d78-a081-4b7e-a776-f4e2f9d2ddb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2b1e19f-2bc7-40b8-8110-c00157be9f92"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0548a7ce-5155-478d-a85a-877c693af496}" ma:internalName="TaxCatchAll" ma:showField="CatchAllData" ma:web="12b1e19f-2bc7-40b8-8110-c00157be9f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o D A A B Q S w M E F A A C A A g A N n E V U a c a 6 n u q A A A A + A A A A B I A H A B D b 2 5 m a W c v U G F j a 2 F n Z S 5 4 b W w g o h g A K K A U A A A A A A A A A A A A A A A A A A A A A A A A A A A A h Y / f C o I w H I V f R X b v N r U / J j / n R R A E C U E Q 3 Q 6 d O t I Z b j b f r Y s e q V d I K K u 7 L s / h O / C d x + 0 O y d D U z l V 0 W r Y q R h 6 m y B E q a 3 O p y h j 1 p n B D l D D Y 8 + z M S + G M s N L R o G W M K m M u E S H W W m w D 3 H Y l 8 S n 1 y C n d H b J K N N y V S h u u M o E + q / z / C j E 4 v m S Y j 8 M A z 8 P V D C 8 X H p C p h l S q L + K P x p g C + S l h 3 d e m 7 w Q r p L v Z A p k i k P c L 9 g R Q S w M E F A A C A A g A N n E V 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Z x F V E o i k e 4 D g A A A B E A A A A T A B w A R m 9 y b X V s Y X M v U 2 V j d G l v b j E u b S C i G A A o o B Q A A A A A A A A A A A A A A A A A A A A A A A A A A A A r T k 0 u y c z P U w i G 0 I b W A F B L A Q I t A B Q A A g A I A D Z x F V G n G u p 7 q g A A A P g A A A A S A A A A A A A A A A A A A A A A A A A A A A B D b 2 5 m a W c v U G F j a 2 F n Z S 5 4 b W x Q S w E C L Q A U A A I A C A A 2 c R V R D 8 r p q 6 Q A A A D p A A A A E w A A A A A A A A A A A A A A A A D 2 A A A A W 0 N v b n R l b n R f V H l w Z X N d L n h t b F B L A Q I t A B Q A A g A I A D Z x F V E o i k e 4 D g A A A B E A A A A T A A A A A A A A A A A A A A A A A O c B A A B G b 3 J t d W x h c y 9 T Z W N 0 a W 9 u M S 5 t U E s F B g A A A A A D A A M A w g A A A E I 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2 7 8 Z 6 s P t / T o N 2 2 D O W w U c v A A A A A A I A A A A A A B B m A A A A A Q A A I A A A A O w r V 0 r C b b Q j P y 9 h U 9 h O 4 g x 8 d h N j i E Z V M C 9 L O 4 q x M S 6 a A A A A A A 6 A A A A A A g A A I A A A A O N M m U i U K L k N D 6 N K B 6 Y V 1 H 3 C O D 5 Y Z 6 7 / H U S j w f 4 K u r g 2 U A A A A N 2 f W x s G / g u U Q b l a S m J x I b 9 W t 6 i 3 7 Z p E Q f m 4 I 0 U J a c l b A k 8 u q a + y v J y 0 F p V Z M z 5 N k M o E P L + B M i N r W 2 P h g V 6 W W Z j v M U c t F 0 S C U s K n N Z O g v x y d Q A A A A J j v 0 z l h m m K i S 8 3 L K p a N 4 Z u w a t Q Y V R n + o N 5 Z G J r 3 H U 6 l / l + d 7 H 5 t i E l M 6 p L n S c V y u f X i n g 0 n j 2 p a l i O d d V 0 s D J o = < / 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12b1e19f-2bc7-40b8-8110-c00157be9f92" xsi:nil="true"/>
    <lcf76f155ced4ddcb4097134ff3c332f xmlns="510adbae-e7b9-42f7-9f96-d704e3db007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7315263-2110-4D1E-B3ED-717CF86415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0adbae-e7b9-42f7-9f96-d704e3db0073"/>
    <ds:schemaRef ds:uri="12b1e19f-2bc7-40b8-8110-c00157be9f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779E7F-E504-49BB-9045-111805999BA9}">
  <ds:schemaRefs>
    <ds:schemaRef ds:uri="http://schemas.microsoft.com/sharepoint/v3/contenttype/forms"/>
  </ds:schemaRefs>
</ds:datastoreItem>
</file>

<file path=customXml/itemProps3.xml><?xml version="1.0" encoding="utf-8"?>
<ds:datastoreItem xmlns:ds="http://schemas.openxmlformats.org/officeDocument/2006/customXml" ds:itemID="{80A09464-B19F-45C8-BBCF-BC3F18588055}">
  <ds:schemaRefs>
    <ds:schemaRef ds:uri="http://schemas.microsoft.com/DataMashup"/>
  </ds:schemaRefs>
</ds:datastoreItem>
</file>

<file path=customXml/itemProps4.xml><?xml version="1.0" encoding="utf-8"?>
<ds:datastoreItem xmlns:ds="http://schemas.openxmlformats.org/officeDocument/2006/customXml" ds:itemID="{8BE36168-86D2-4C04-BD22-D5FCC0632C7B}">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510adbae-e7b9-42f7-9f96-d704e3db0073"/>
    <ds:schemaRef ds:uri="http://schemas.microsoft.com/office/infopath/2007/PartnerControls"/>
    <ds:schemaRef ds:uri="12b1e19f-2bc7-40b8-8110-c00157be9f9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4</vt:i4>
      </vt:variant>
    </vt:vector>
  </HeadingPairs>
  <TitlesOfParts>
    <vt:vector size="4" baseType="lpstr">
      <vt:lpstr>Tonttien lumitilamääritys</vt:lpstr>
      <vt:lpstr>Laskentataulu2</vt:lpstr>
      <vt:lpstr>Kaluston mittoja</vt:lpstr>
      <vt:lpstr>Esimerkkisuunnitelma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Lumitilalaskuri</dc:title>
  <dc:creator>Timo Perälä</dc:creator>
  <cp:lastModifiedBy>Tackett Eveliina</cp:lastModifiedBy>
  <dcterms:created xsi:type="dcterms:W3CDTF">2020-06-26T06:55:10Z</dcterms:created>
  <dcterms:modified xsi:type="dcterms:W3CDTF">2023-11-30T11:21:00Z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0x010100351252F0D994AD4C826DAFF971A15CD1</vt:lpwstr>
  </property>
  <property fmtid="{D5CDD505-2E9C-101B-9397-08002B2CF9AE}" pid="3" name="MSIP_Label_e7f2b28d-54cf-44b6-aad9-6a2b7fb652a6_Enabled">
    <vt:lpwstr>true</vt:lpwstr>
  </property>
  <property fmtid="{D5CDD505-2E9C-101B-9397-08002B2CF9AE}" pid="4" name="MSIP_Label_e7f2b28d-54cf-44b6-aad9-6a2b7fb652a6_SetDate">
    <vt:lpwstr>2023-11-30T11:20:43Z</vt:lpwstr>
  </property>
  <property fmtid="{D5CDD505-2E9C-101B-9397-08002B2CF9AE}" pid="5" name="MSIP_Label_e7f2b28d-54cf-44b6-aad9-6a2b7fb652a6_Method">
    <vt:lpwstr>Standard</vt:lpwstr>
  </property>
  <property fmtid="{D5CDD505-2E9C-101B-9397-08002B2CF9AE}" pid="6" name="MSIP_Label_e7f2b28d-54cf-44b6-aad9-6a2b7fb652a6_Name">
    <vt:lpwstr>e7f2b28d-54cf-44b6-aad9-6a2b7fb652a6</vt:lpwstr>
  </property>
  <property fmtid="{D5CDD505-2E9C-101B-9397-08002B2CF9AE}" pid="7" name="MSIP_Label_e7f2b28d-54cf-44b6-aad9-6a2b7fb652a6_SiteId">
    <vt:lpwstr>5cc89a67-fa29-4356-af5d-f436abc7c21b</vt:lpwstr>
  </property>
  <property fmtid="{D5CDD505-2E9C-101B-9397-08002B2CF9AE}" pid="8" name="MSIP_Label_e7f2b28d-54cf-44b6-aad9-6a2b7fb652a6_ActionId">
    <vt:lpwstr>7edca9bd-b347-4f71-9196-1e059a33cf49</vt:lpwstr>
  </property>
  <property fmtid="{D5CDD505-2E9C-101B-9397-08002B2CF9AE}" pid="9" name="MSIP_Label_e7f2b28d-54cf-44b6-aad9-6a2b7fb652a6_ContentBits">
    <vt:lpwstr>0</vt:lpwstr>
  </property>
</Properties>
</file>